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O:\Abteilung Z\Referat Z1.1\07-Intranet\Internet\1_Bauthemen\02_Vergabe-_und_Vertragswesen_C4_Z5\04_Freiberufliche_Dienstleistungen_VHF\2021\2021-11-25_Formb\"/>
    </mc:Choice>
  </mc:AlternateContent>
  <bookViews>
    <workbookView xWindow="-68700" yWindow="-19488" windowWidth="45900" windowHeight="34500"/>
  </bookViews>
  <sheets>
    <sheet name="PrüfVBau" sheetId="2" r:id="rId1"/>
    <sheet name="Berechnung" sheetId="4" state="hidden" r:id="rId2"/>
  </sheets>
  <definedNames>
    <definedName name="_BWK3">Berechnung!$B$18</definedName>
    <definedName name="ABW">PrüfVBau!$J$33</definedName>
    <definedName name="an_summe_angebot">PrüfVBau!$L$113</definedName>
    <definedName name="Bauwerksklasse">Berechnung!$B$7</definedName>
    <definedName name="_xlnm.Print_Area" localSheetId="1">Berechnung!$A$1:$E$38</definedName>
    <definedName name="_xlnm.Print_Area" localSheetId="0">PrüfVBau!$A$1:$M$115</definedName>
    <definedName name="Faktor">PrüfVBau!$F$36</definedName>
    <definedName name="GG">PrüfVBau!$J$34</definedName>
    <definedName name="GGBWK3">Berechnung!$C$29</definedName>
    <definedName name="Honorartafel">Berechnung!#REF!</definedName>
    <definedName name="Honorarzone3">Berechnung!$B$25</definedName>
    <definedName name="Honorarzone4">Berechnung!$B$34</definedName>
    <definedName name="Honorarzone5">Berechnung!#REF!</definedName>
    <definedName name="Honorarzone6">Berechnung!#REF!</definedName>
    <definedName name="Honorarzone7">Berechnung!#REF!</definedName>
    <definedName name="Honorarzone8">Berechnung!#REF!</definedName>
    <definedName name="liste16">Berechnung!$G$8:$N$36</definedName>
    <definedName name="liste17">Berechnung!#REF!</definedName>
    <definedName name="Mindest_höchst">Berechnung!$B$6</definedName>
    <definedName name="Zone1" localSheetId="1">Berechnung!$I$8:$I$26</definedName>
    <definedName name="Zone1">#REF!</definedName>
    <definedName name="Zone1a">#REF!</definedName>
  </definedNames>
  <calcPr calcId="191029" fullPrecision="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43" i="2" l="1"/>
  <c r="H69" i="2" s="1"/>
  <c r="O32" i="2"/>
  <c r="H47" i="2" l="1"/>
  <c r="H51" i="2"/>
  <c r="H59" i="2"/>
  <c r="H67" i="2"/>
  <c r="H45" i="2"/>
  <c r="H49" i="2"/>
  <c r="H57" i="2"/>
  <c r="H61" i="2"/>
  <c r="H25" i="2" l="1"/>
  <c r="B7" i="4"/>
  <c r="H36" i="2"/>
  <c r="J33" i="2"/>
  <c r="B13" i="4" l="1"/>
  <c r="C16" i="4"/>
  <c r="C27" i="4"/>
  <c r="H87" i="2"/>
  <c r="H89" i="2" s="1"/>
  <c r="L85" i="2"/>
  <c r="L87" i="2" l="1"/>
  <c r="B10" i="4"/>
  <c r="C21" i="4"/>
  <c r="C15" i="4"/>
  <c r="D16" i="4" s="1"/>
  <c r="E21" i="4"/>
  <c r="D21" i="4"/>
  <c r="C20" i="4"/>
  <c r="E20" i="4"/>
  <c r="E10" i="4"/>
  <c r="D20" i="4"/>
  <c r="B24" i="4"/>
  <c r="D9" i="4"/>
  <c r="E9" i="4"/>
  <c r="D10" i="4"/>
  <c r="C9" i="4"/>
  <c r="L89" i="2"/>
  <c r="H91" i="2"/>
  <c r="B9" i="4"/>
  <c r="C10" i="4"/>
  <c r="C11" i="4" l="1"/>
  <c r="B11" i="4"/>
  <c r="E11" i="4"/>
  <c r="B21" i="4"/>
  <c r="B20" i="4"/>
  <c r="C26" i="4"/>
  <c r="D27" i="4" s="1"/>
  <c r="E22" i="4"/>
  <c r="C22" i="4"/>
  <c r="H93" i="2"/>
  <c r="L91" i="2"/>
  <c r="C13" i="4" l="1"/>
  <c r="J34" i="2" s="1"/>
  <c r="J43" i="2" s="1"/>
  <c r="L43" i="2" s="1"/>
  <c r="D13" i="4"/>
  <c r="E13" i="4" s="1"/>
  <c r="B22" i="4"/>
  <c r="D24" i="4" s="1"/>
  <c r="L93" i="2"/>
  <c r="H95" i="2"/>
  <c r="Q65" i="2" l="1"/>
  <c r="J51" i="2"/>
  <c r="L51" i="2" s="1"/>
  <c r="J57" i="2"/>
  <c r="L57" i="2" s="1"/>
  <c r="J45" i="2"/>
  <c r="L45" i="2" s="1"/>
  <c r="J47" i="2"/>
  <c r="L47" i="2" s="1"/>
  <c r="J59" i="2"/>
  <c r="L59" i="2" s="1"/>
  <c r="J61" i="2"/>
  <c r="L61" i="2" s="1"/>
  <c r="J49" i="2"/>
  <c r="L49" i="2" s="1"/>
  <c r="C24" i="4"/>
  <c r="C29" i="4" s="1"/>
  <c r="L95" i="2"/>
  <c r="H97" i="2"/>
  <c r="H99" i="2"/>
  <c r="J67" i="2" l="1"/>
  <c r="L67" i="2" s="1"/>
  <c r="Q67" i="2"/>
  <c r="L63" i="2"/>
  <c r="J69" i="2"/>
  <c r="L69" i="2" s="1"/>
  <c r="L53" i="2"/>
  <c r="E24" i="4"/>
  <c r="H101" i="2"/>
  <c r="L97" i="2"/>
  <c r="H103" i="2"/>
  <c r="L103" i="2" s="1"/>
  <c r="L99" i="2"/>
  <c r="L71" i="2" l="1"/>
  <c r="L73" i="2" s="1"/>
  <c r="H105" i="2"/>
  <c r="L105" i="2" s="1"/>
  <c r="L101" i="2"/>
  <c r="L107" i="2" l="1"/>
  <c r="L113" i="2" s="1"/>
  <c r="L115" i="2" s="1"/>
</calcChain>
</file>

<file path=xl/comments1.xml><?xml version="1.0" encoding="utf-8"?>
<comments xmlns="http://schemas.openxmlformats.org/spreadsheetml/2006/main">
  <authors>
    <author>hon-049</author>
    <author>OBB/IIA1/Moll</author>
    <author>Albin Oswald</author>
    <author>Drauwe, Alexander (Landesbaudirektion)</author>
  </authors>
  <commentList>
    <comment ref="F25" authorId="0" shapeId="0">
      <text>
        <r>
          <rPr>
            <sz val="8"/>
            <color indexed="81"/>
            <rFont val="Tahoma"/>
            <family val="2"/>
          </rPr>
          <t>1 bis 5 (Ganze Zahlen)</t>
        </r>
      </text>
    </comment>
    <comment ref="B30" authorId="1" shapeId="0">
      <text>
        <r>
          <rPr>
            <b/>
            <sz val="10"/>
            <color indexed="81"/>
            <rFont val="Tahoma"/>
            <family val="2"/>
          </rPr>
          <t>Formel anrechenbarer Bauwert nach § 29 Abs. 1 PrüfVBau:
BRI * Wert (Anlage 1 PrüfVBau) * Index * Zuschlag (Anlage 1 PrüfVBau)</t>
        </r>
        <r>
          <rPr>
            <sz val="10"/>
            <color indexed="81"/>
            <rFont val="Tahoma"/>
            <family val="2"/>
          </rPr>
          <t xml:space="preserve">
</t>
        </r>
      </text>
    </comment>
    <comment ref="F36" authorId="0" shapeId="0">
      <text>
        <r>
          <rPr>
            <sz val="8"/>
            <color indexed="81"/>
            <rFont val="Tahoma"/>
            <family val="2"/>
          </rPr>
          <t xml:space="preserve">Eingabe </t>
        </r>
        <r>
          <rPr>
            <b/>
            <sz val="8"/>
            <color indexed="81"/>
            <rFont val="Tahoma"/>
            <family val="2"/>
          </rPr>
          <t>0,1</t>
        </r>
        <r>
          <rPr>
            <sz val="8"/>
            <color indexed="81"/>
            <rFont val="Tahoma"/>
            <family val="2"/>
          </rPr>
          <t xml:space="preserve"> bei Ermäßigung nach § 30 (3) auf 1/10 oder
Eingabe </t>
        </r>
        <r>
          <rPr>
            <b/>
            <sz val="8"/>
            <color indexed="81"/>
            <rFont val="Tahoma"/>
            <family val="2"/>
          </rPr>
          <t>0,5</t>
        </r>
        <r>
          <rPr>
            <sz val="8"/>
            <color indexed="81"/>
            <rFont val="Tahoma"/>
            <family val="2"/>
          </rPr>
          <t xml:space="preserve"> bei Ermäßigung nach § 30 (4) auf 1/2  oder
Eingabe </t>
        </r>
        <r>
          <rPr>
            <b/>
            <sz val="8"/>
            <color indexed="81"/>
            <rFont val="Tahoma"/>
            <family val="2"/>
          </rPr>
          <t>0</t>
        </r>
        <r>
          <rPr>
            <sz val="8"/>
            <color indexed="81"/>
            <rFont val="Tahoma"/>
            <family val="2"/>
          </rPr>
          <t xml:space="preserve"> wenn </t>
        </r>
        <r>
          <rPr>
            <i/>
            <u/>
            <sz val="8"/>
            <color indexed="81"/>
            <rFont val="Tahoma"/>
            <family val="2"/>
          </rPr>
          <t>keine</t>
        </r>
        <r>
          <rPr>
            <sz val="8"/>
            <color indexed="81"/>
            <rFont val="Tahoma"/>
            <family val="2"/>
          </rPr>
          <t xml:space="preserve"> Ermäßigung berechnet werden soll</t>
        </r>
      </text>
    </comment>
    <comment ref="F43" authorId="2" shapeId="0">
      <text>
        <r>
          <rPr>
            <sz val="8"/>
            <color indexed="81"/>
            <rFont val="Tahoma"/>
            <family val="2"/>
          </rPr>
          <t>"1", wenn der rechnerische Nachweis geprüft wird,
"0", wenn nicht</t>
        </r>
      </text>
    </comment>
    <comment ref="F45" authorId="2" shapeId="0">
      <text>
        <r>
          <rPr>
            <sz val="8"/>
            <color indexed="81"/>
            <rFont val="Tahoma"/>
            <family val="2"/>
          </rPr>
          <t>maximal 0,75</t>
        </r>
      </text>
    </comment>
    <comment ref="F47" authorId="2" shapeId="0">
      <text>
        <r>
          <rPr>
            <sz val="8"/>
            <color indexed="81"/>
            <rFont val="Tahoma"/>
            <family val="2"/>
          </rPr>
          <t>maximal 0,25</t>
        </r>
      </text>
    </comment>
    <comment ref="F49" authorId="2" shapeId="0">
      <text>
        <r>
          <rPr>
            <sz val="8"/>
            <color indexed="81"/>
            <rFont val="Tahoma"/>
            <family val="2"/>
          </rPr>
          <t>maximal 0,50</t>
        </r>
      </text>
    </comment>
    <comment ref="F51" authorId="2" shapeId="0">
      <text>
        <r>
          <rPr>
            <sz val="8"/>
            <color indexed="81"/>
            <rFont val="Tahoma"/>
            <family val="2"/>
          </rPr>
          <t>maximal 0,50</t>
        </r>
      </text>
    </comment>
    <comment ref="F57" authorId="2" shapeId="0">
      <text>
        <r>
          <rPr>
            <sz val="8"/>
            <color indexed="81"/>
            <rFont val="Tahoma"/>
            <family val="2"/>
          </rPr>
          <t>"0,5", wenn Konstruktionszeichnungen geprüft werden,
"0", wenn nicht</t>
        </r>
      </text>
    </comment>
    <comment ref="F59" authorId="2" shapeId="0">
      <text>
        <r>
          <rPr>
            <sz val="8"/>
            <color indexed="81"/>
            <rFont val="Tahoma"/>
            <family val="2"/>
          </rPr>
          <t>maximal 0,50</t>
        </r>
      </text>
    </comment>
    <comment ref="F61" authorId="0" shapeId="0">
      <text>
        <r>
          <rPr>
            <sz val="8"/>
            <color indexed="81"/>
            <rFont val="Tahoma"/>
            <family val="2"/>
          </rPr>
          <t>maximal 0,25</t>
        </r>
      </text>
    </comment>
    <comment ref="F67" authorId="0" shapeId="0">
      <text>
        <r>
          <rPr>
            <i/>
            <u/>
            <sz val="8"/>
            <color indexed="81"/>
            <rFont val="Tahoma"/>
            <family val="2"/>
          </rPr>
          <t xml:space="preserve">Eingabe: </t>
        </r>
        <r>
          <rPr>
            <b/>
            <sz val="8"/>
            <color indexed="81"/>
            <rFont val="Tahoma"/>
            <family val="2"/>
          </rPr>
          <t xml:space="preserve">
1/20 </t>
        </r>
        <r>
          <rPr>
            <sz val="8"/>
            <color indexed="81"/>
            <rFont val="Tahoma"/>
            <family val="2"/>
          </rPr>
          <t xml:space="preserve"> (entspricht </t>
        </r>
        <r>
          <rPr>
            <i/>
            <sz val="8"/>
            <color indexed="81"/>
            <rFont val="Tahoma"/>
            <family val="2"/>
          </rPr>
          <t>0,05</t>
        </r>
        <r>
          <rPr>
            <sz val="8"/>
            <color indexed="81"/>
            <rFont val="Tahoma"/>
            <family val="2"/>
          </rPr>
          <t xml:space="preserve">) der Grundgebühr;
(jedoch maximal BWK 3; Prüfung erfolgt programm-intern, 
dies wird automatisch ermittelt!), 
</t>
        </r>
        <r>
          <rPr>
            <i/>
            <u/>
            <sz val="8"/>
            <color indexed="81"/>
            <rFont val="Tahoma"/>
            <family val="2"/>
          </rPr>
          <t>oder</t>
        </r>
        <r>
          <rPr>
            <sz val="8"/>
            <color indexed="81"/>
            <rFont val="Tahoma"/>
            <family val="2"/>
          </rPr>
          <t xml:space="preserve"> 
</t>
        </r>
        <r>
          <rPr>
            <b/>
            <sz val="8"/>
            <color indexed="81"/>
            <rFont val="Tahoma"/>
            <family val="2"/>
          </rPr>
          <t>"0"</t>
        </r>
        <r>
          <rPr>
            <sz val="8"/>
            <color indexed="81"/>
            <rFont val="Tahoma"/>
            <family val="2"/>
          </rPr>
          <t>,</t>
        </r>
        <r>
          <rPr>
            <b/>
            <sz val="8"/>
            <color indexed="81"/>
            <rFont val="Tahoma"/>
            <family val="2"/>
          </rPr>
          <t xml:space="preserve"> </t>
        </r>
        <r>
          <rPr>
            <sz val="8"/>
            <color indexed="81"/>
            <rFont val="Tahoma"/>
            <family val="2"/>
          </rPr>
          <t>falls keine Prüfung</t>
        </r>
      </text>
    </comment>
    <comment ref="L67" authorId="3" shapeId="0">
      <text>
        <r>
          <rPr>
            <b/>
            <sz val="9"/>
            <color indexed="81"/>
            <rFont val="Segoe UI"/>
            <family val="2"/>
          </rPr>
          <t>Drauwe, Alexander (Landesbaudirektion):</t>
        </r>
        <r>
          <rPr>
            <sz val="9"/>
            <color indexed="81"/>
            <rFont val="Segoe UI"/>
            <family val="2"/>
          </rPr>
          <t xml:space="preserve">
</t>
        </r>
        <r>
          <rPr>
            <u/>
            <sz val="9"/>
            <color indexed="81"/>
            <rFont val="Segoe UI"/>
            <family val="2"/>
          </rPr>
          <t>§ 31 Abs. 1. Nr. 4a PrüfVBau</t>
        </r>
        <r>
          <rPr>
            <sz val="9"/>
            <color indexed="81"/>
            <rFont val="Segoe UI"/>
            <family val="2"/>
          </rPr>
          <t xml:space="preserve"> Der Prüfingenieur und der Prüfsachverständige für Standsicherheit erhalten für die Prüfung
des Nachweises der Feuerwiderstandsfähigkeit der tragenden Bauteile
ein Zwanzigstel der Gebühr oder des Honorars nach Nr. 1, höchstens jedoch ein Zwanzigstel der sich aus der Bauwerksklasse 3 ergebenden Gebühr oder des Honorars nach Nr. 1,</t>
        </r>
      </text>
    </comment>
    <comment ref="F69" authorId="0" shapeId="0">
      <text>
        <r>
          <rPr>
            <i/>
            <u/>
            <sz val="8"/>
            <color indexed="81"/>
            <rFont val="Tahoma"/>
            <family val="2"/>
          </rPr>
          <t xml:space="preserve">Eingabe: </t>
        </r>
        <r>
          <rPr>
            <sz val="8"/>
            <color indexed="81"/>
            <rFont val="Tahoma"/>
            <family val="2"/>
          </rPr>
          <t xml:space="preserve">
</t>
        </r>
        <r>
          <rPr>
            <b/>
            <sz val="8"/>
            <color indexed="81"/>
            <rFont val="Tahoma"/>
            <family val="2"/>
          </rPr>
          <t xml:space="preserve">1/10 </t>
        </r>
        <r>
          <rPr>
            <sz val="8"/>
            <color indexed="81"/>
            <rFont val="Tahoma"/>
            <family val="2"/>
          </rPr>
          <t xml:space="preserve"> (entspricht "0,1") der Grundgebühr;
(jedoch maximal BWK 3; Prüfung erfolgt programm-intern, dies wird automatisch ermittelt!), 
</t>
        </r>
        <r>
          <rPr>
            <i/>
            <u/>
            <sz val="8"/>
            <color indexed="81"/>
            <rFont val="Tahoma"/>
            <family val="2"/>
          </rPr>
          <t>oder</t>
        </r>
        <r>
          <rPr>
            <sz val="8"/>
            <color indexed="81"/>
            <rFont val="Tahoma"/>
            <family val="2"/>
          </rPr>
          <t xml:space="preserve">  </t>
        </r>
        <r>
          <rPr>
            <sz val="8"/>
            <color indexed="81"/>
            <rFont val="Tahoma"/>
            <family val="2"/>
          </rPr>
          <t>"</t>
        </r>
        <r>
          <rPr>
            <b/>
            <sz val="8"/>
            <color indexed="81"/>
            <rFont val="Tahoma"/>
            <family val="2"/>
          </rPr>
          <t>0</t>
        </r>
        <r>
          <rPr>
            <sz val="8"/>
            <color indexed="81"/>
            <rFont val="Tahoma"/>
            <family val="2"/>
          </rPr>
          <t>", falls keine Prüfung</t>
        </r>
      </text>
    </comment>
    <comment ref="H85" authorId="0" shapeId="0">
      <text>
        <r>
          <rPr>
            <b/>
            <sz val="8"/>
            <color indexed="81"/>
            <rFont val="Tahoma"/>
            <family val="2"/>
          </rPr>
          <t xml:space="preserve">Stundensatz Brutto in EUR nach 
§ 31 Abs. 5 </t>
        </r>
        <r>
          <rPr>
            <sz val="8"/>
            <color indexed="81"/>
            <rFont val="Tahoma"/>
            <family val="2"/>
          </rPr>
          <t xml:space="preserve">
</t>
        </r>
        <r>
          <rPr>
            <i/>
            <u/>
            <sz val="8"/>
            <color indexed="81"/>
            <rFont val="Tahoma"/>
            <family val="2"/>
          </rPr>
          <t>Satz 3:</t>
        </r>
        <r>
          <rPr>
            <sz val="8"/>
            <color indexed="81"/>
            <rFont val="Tahoma"/>
            <family val="2"/>
          </rPr>
          <t xml:space="preserve">
Für jede Arbeitsstunde wird ein Betrag von 1,847 v.H. des Monatsgrundgehalts eines Landesbeamten in der Endstufe der Besoldungsgruppe A 15 berechnet. 
</t>
        </r>
        <r>
          <rPr>
            <i/>
            <u/>
            <sz val="8"/>
            <color indexed="81"/>
            <rFont val="Tahoma"/>
            <family val="2"/>
          </rPr>
          <t>Satz 4:</t>
        </r>
        <r>
          <rPr>
            <sz val="8"/>
            <color indexed="81"/>
            <rFont val="Tahoma"/>
            <family val="2"/>
          </rPr>
          <t xml:space="preserve">
Der Betrag ist auf volle Euro aufzurunden. 
</t>
        </r>
        <r>
          <rPr>
            <i/>
            <u/>
            <sz val="8"/>
            <color indexed="81"/>
            <rFont val="Tahoma"/>
            <family val="2"/>
          </rPr>
          <t>Satz 5:</t>
        </r>
        <r>
          <rPr>
            <sz val="8"/>
            <color indexed="81"/>
            <rFont val="Tahoma"/>
            <family val="2"/>
          </rPr>
          <t xml:space="preserve">
In dem Stundensatz ist die Umsatzsteuer enthalten.
---------------------------------------------------------------------------
</t>
        </r>
        <r>
          <rPr>
            <b/>
            <sz val="8"/>
            <color indexed="81"/>
            <rFont val="Tahoma"/>
            <family val="2"/>
          </rPr>
          <t>Ab</t>
        </r>
        <r>
          <rPr>
            <sz val="8"/>
            <color indexed="81"/>
            <rFont val="Tahoma"/>
            <family val="2"/>
          </rPr>
          <t xml:space="preserve"> dem </t>
        </r>
        <r>
          <rPr>
            <b/>
            <sz val="8"/>
            <color indexed="81"/>
            <rFont val="Tahoma"/>
            <family val="2"/>
          </rPr>
          <t>1. Januar 2020</t>
        </r>
        <r>
          <rPr>
            <sz val="8"/>
            <color indexed="81"/>
            <rFont val="Tahoma"/>
            <family val="2"/>
          </rPr>
          <t xml:space="preserve"> beträgt das Endgrundgehalt der Besoldungsgruppe A 15 gemäß Gesetzentwurf 6.771,34 €.
Vorbehaltlich der endgültigen gesetzlichen Regelung errechnet sich somit für Prüfaufträge, die ab dem 
</t>
        </r>
        <r>
          <rPr>
            <b/>
            <sz val="8"/>
            <color indexed="81"/>
            <rFont val="Tahoma"/>
            <family val="2"/>
          </rPr>
          <t>1. Januar 2020</t>
        </r>
        <r>
          <rPr>
            <sz val="8"/>
            <color indexed="81"/>
            <rFont val="Tahoma"/>
            <family val="2"/>
          </rPr>
          <t xml:space="preserve"> erteilt werden, ein Stundensatz von 126 € (6.771,34 € x 1,847 v. H. = 125,07 €, aufgerundet </t>
        </r>
        <r>
          <rPr>
            <b/>
            <u/>
            <sz val="8"/>
            <color indexed="81"/>
            <rFont val="Tahoma"/>
            <family val="2"/>
          </rPr>
          <t>126 €</t>
        </r>
        <r>
          <rPr>
            <sz val="8"/>
            <color indexed="81"/>
            <rFont val="Tahoma"/>
            <family val="2"/>
          </rPr>
          <t xml:space="preserve">).
---------------------------------------------------------------------------
</t>
        </r>
        <r>
          <rPr>
            <b/>
            <sz val="8"/>
            <color indexed="81"/>
            <rFont val="Tahoma"/>
            <family val="2"/>
          </rPr>
          <t>Ab</t>
        </r>
        <r>
          <rPr>
            <sz val="8"/>
            <color indexed="81"/>
            <rFont val="Tahoma"/>
            <family val="2"/>
          </rPr>
          <t xml:space="preserve"> dem </t>
        </r>
        <r>
          <rPr>
            <b/>
            <sz val="8"/>
            <color indexed="81"/>
            <rFont val="Tahoma"/>
            <family val="2"/>
          </rPr>
          <t>1. Januar 2021</t>
        </r>
        <r>
          <rPr>
            <sz val="8"/>
            <color indexed="81"/>
            <rFont val="Tahoma"/>
            <family val="2"/>
          </rPr>
          <t xml:space="preserve"> beträgt das Endgrundgehalt der Besoldungsgruppe A 15 gemäß Gesetzentwurf 6.866,14 €.
Vorbehaltlich der endgültigen gesetzlichen Regelung errechnet sich somit für Prüfaufträge, die ab dem 
</t>
        </r>
        <r>
          <rPr>
            <b/>
            <sz val="8"/>
            <color indexed="81"/>
            <rFont val="Tahoma"/>
            <family val="2"/>
          </rPr>
          <t>1. Januar 2021</t>
        </r>
        <r>
          <rPr>
            <sz val="8"/>
            <color indexed="81"/>
            <rFont val="Tahoma"/>
            <family val="2"/>
          </rPr>
          <t xml:space="preserve"> erteilt werden, ein Stundensatz von 127 € (6.866,14 € x 1,847 v. H. = 126,82 €, aufgerundet </t>
        </r>
        <r>
          <rPr>
            <b/>
            <u/>
            <sz val="8"/>
            <color indexed="81"/>
            <rFont val="Tahoma"/>
            <family val="2"/>
          </rPr>
          <t>127 €</t>
        </r>
        <r>
          <rPr>
            <sz val="8"/>
            <color indexed="81"/>
            <rFont val="Tahoma"/>
            <family val="2"/>
          </rPr>
          <t>).</t>
        </r>
      </text>
    </comment>
  </commentList>
</comments>
</file>

<file path=xl/sharedStrings.xml><?xml version="1.0" encoding="utf-8"?>
<sst xmlns="http://schemas.openxmlformats.org/spreadsheetml/2006/main" count="158" uniqueCount="86">
  <si>
    <t>Hilfsfeld</t>
  </si>
  <si>
    <t xml:space="preserve">Anrech. </t>
  </si>
  <si>
    <t>von</t>
  </si>
  <si>
    <t>bis/von</t>
  </si>
  <si>
    <t>bis</t>
  </si>
  <si>
    <t>Nächsthöhere Summe</t>
  </si>
  <si>
    <t>Nächstniedrigere Summe</t>
  </si>
  <si>
    <t>Differenzbetrag</t>
  </si>
  <si>
    <t>§ 31 (1) Nr. 5 elektr. Vergleichsberechn.</t>
  </si>
  <si>
    <t>§ 31 (1) Nr. 6 Prüfung Lastvorberechnung</t>
  </si>
  <si>
    <t>§ 31 (2) Umbauzuschlag</t>
  </si>
  <si>
    <t>§ 31 (3) Teilvorlagezuschlag</t>
  </si>
  <si>
    <t>§ 31 (1) Nr. 1  Prüfung rechn. Nachweis Standsicherheit</t>
  </si>
  <si>
    <t>Bauwerksklasse</t>
  </si>
  <si>
    <t>§ 31 (5) Nr. 1 Nicht zu erfassende Bauteile</t>
  </si>
  <si>
    <t>§ 31 (5) Nr. 3 Prüfung besonderer Nachweis Feuerwiderstand</t>
  </si>
  <si>
    <t>§ 31 (5) Nr. 6 Sonstige Leistungen</t>
  </si>
  <si>
    <t>§ 30 (6) Fahrt- und Wartezeiten</t>
  </si>
  <si>
    <t>Anrechenbare Bauwerte in EURO</t>
  </si>
  <si>
    <t>Gebühr in EURO</t>
  </si>
  <si>
    <t>Gebührentafel zu § 30 Abs. 1 Satz 1 und § 31 Abs. 1 Nr. 1 PrüfVBau</t>
  </si>
  <si>
    <t>Bauwerte €</t>
  </si>
  <si>
    <t>BWK 1</t>
  </si>
  <si>
    <t>BWK 2</t>
  </si>
  <si>
    <t>BWK 3</t>
  </si>
  <si>
    <t>BWK 4</t>
  </si>
  <si>
    <t>BWK 5</t>
  </si>
  <si>
    <t>x</t>
  </si>
  <si>
    <t>=</t>
  </si>
  <si>
    <t>Summe Standsicherheit</t>
  </si>
  <si>
    <t>Konstruktionszeichnungen</t>
  </si>
  <si>
    <t>Summe Konstruktionszeichnungen</t>
  </si>
  <si>
    <t>Feuerwiderstandsdauer</t>
  </si>
  <si>
    <t>Summe Feuerwiderstandsdauer</t>
  </si>
  <si>
    <t>§ 31 (5) Nr. 5 Überwachung von Baumaßn. in stat. - konstr. Hins.</t>
  </si>
  <si>
    <t>§ 31 (5) Nr. 4 Prüfung Nachweis Erdbebenschutz, Bauzust. etc.</t>
  </si>
  <si>
    <t>Summe Leistungen im Zeitaufwand</t>
  </si>
  <si>
    <t>§ 31 (5) Nr. 2 Außenwandbekleidungen</t>
  </si>
  <si>
    <t>1/1000 des anrechenbaren Bauwertes:</t>
  </si>
  <si>
    <t>Faktor &gt;= 25 Mio</t>
  </si>
  <si>
    <t>§ 33 (2) Typenprüfung (§ 15)</t>
  </si>
  <si>
    <t>[h]</t>
  </si>
  <si>
    <t>[€/h]</t>
  </si>
  <si>
    <t>Gebühr/ Honorar [€]</t>
  </si>
  <si>
    <t>Grundgebühr/-honorar für BWK 3</t>
  </si>
  <si>
    <t>Anrechenbare Bauwerte</t>
  </si>
  <si>
    <t>Maßnahme:</t>
  </si>
  <si>
    <t>Bezeichnung der baulichen Anlage:</t>
  </si>
  <si>
    <t>Bauwerksklasse (BWK):</t>
  </si>
  <si>
    <t>€</t>
  </si>
  <si>
    <t>§ 31 (1) Nr. 2 Prüfung Konstruktionszeichnungen</t>
  </si>
  <si>
    <t>§ 31 (1) Nr. 3 Elementpläne Werkstattzeichnungen</t>
  </si>
  <si>
    <t>Datum:</t>
  </si>
  <si>
    <r>
      <t xml:space="preserve">Faktor </t>
    </r>
    <r>
      <rPr>
        <sz val="6"/>
        <rFont val="Arial"/>
        <family val="2"/>
      </rPr>
      <t>Ermäßigung</t>
    </r>
  </si>
  <si>
    <t>Zuschlag nach Anlage 1 PrüfVBau</t>
  </si>
  <si>
    <t>v.H.</t>
  </si>
  <si>
    <t>€ / m²</t>
  </si>
  <si>
    <t>Anrechenbarer Bauwert nach § 29 Abs. 1 PrüfVBau (inkl. Zuschlag) aufgerundet auf volle Tsd.:</t>
  </si>
  <si>
    <t>Grundgebühr gem. Gebührentafel zu § 30 Abs. 1 Satz 1 und § 31 Abs. 1 Nr. 1 PrüfVBau:</t>
  </si>
  <si>
    <t xml:space="preserve">Zu § 6, Spezifische Leistungspflichten </t>
  </si>
  <si>
    <t xml:space="preserve">§ 35 Brandschutz: Nachweisprüfung und Überwachung </t>
  </si>
  <si>
    <t xml:space="preserve">§ 35 Sicherheitstechn. Anl. u. Einrichtg.: Prüfung und Überwachung </t>
  </si>
  <si>
    <t>Leistungsumfang Prüfleistungen und Ermittlung der Vergütung</t>
  </si>
  <si>
    <t>§ 35 Erd- und Grundbau: Bescheinigung Angaben Baugrund</t>
  </si>
  <si>
    <t>Prüfleistungen Standsicherheit und Vergütung (§§ 10 bis 15 und §§ 28 bis 34 PrüfVBau)</t>
  </si>
  <si>
    <t>Prüfleistungen Vermessung und Vergütung (§§ 20 und 21 und § 36 PrüfVBau)</t>
  </si>
  <si>
    <t xml:space="preserve">§ 36 Bescheinigung Einhaltung Grundflächen u. Höhenlagen (Zur Ermittlung der Vergütung sh. Anlage), Gesamtsumme: </t>
  </si>
  <si>
    <t>Gesamtsumme Prüfleistungen Standsicherheit</t>
  </si>
  <si>
    <t>Leistungen im Zeitaufwand (§§ 30, 31, 35 PrüfVbau)</t>
  </si>
  <si>
    <t>Gesamtvergütung Brutto [€]</t>
  </si>
  <si>
    <t>Sonstige Leistungen</t>
  </si>
  <si>
    <t>Gebührenermäßigung nach § 30 (3) oder (4):</t>
  </si>
  <si>
    <r>
      <rPr>
        <sz val="7"/>
        <rFont val="Arial"/>
        <family val="2"/>
      </rPr>
      <t xml:space="preserve">Faktor </t>
    </r>
    <r>
      <rPr>
        <sz val="6"/>
        <rFont val="Arial"/>
        <family val="2"/>
      </rPr>
      <t>Gebühr/
Honorar</t>
    </r>
  </si>
  <si>
    <t>Gesamtsumme:</t>
  </si>
  <si>
    <t>Grundgebühr/
-honorar [€]</t>
  </si>
  <si>
    <t>Auftragsnummer:</t>
  </si>
  <si>
    <t>Siehe Angebot vom:</t>
  </si>
  <si>
    <t>in den Ordner "Angebotsdokument" auf die Vergabeplattform hochzuladen!</t>
  </si>
  <si>
    <t>Bei elektronischer Angebotsabgabe ist das ausgefüllte Honorarangebot</t>
  </si>
  <si>
    <t xml:space="preserve">Die Angaben in den blauen Feldern dürfen nicht verändert werden! </t>
  </si>
  <si>
    <t xml:space="preserve">Wird keine Angabe in Feldern mit Zahlenwerten gemacht, wird dort mit "0" gewertet. </t>
  </si>
  <si>
    <t xml:space="preserve">Eintragungen des Bieters sind ausschließlich in den gelb markierten Zellen zulässig. </t>
  </si>
  <si>
    <t>Vergütung Netto  (nachrichtlich) [€] bei Ust von</t>
  </si>
  <si>
    <t>§ 31 (1) Nr. 4a Prüfung tragende Teile</t>
  </si>
  <si>
    <t>§ 31 (1) Nr. 4b Prüfung Konstrukt. Zeichn. &gt; feuerhemmend</t>
  </si>
  <si>
    <t>Anrechenbarer Bauwert nach § 29 Abs. 2 PrüfVBau (Anlage...zum Prüfauftrag) aufgerundet auf volle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</si>
</sst>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D_M_-;\-* #,##0.00\ _D_M_-;_-* &quot;-&quot;??\ _D_M_-;_-@_-"/>
    <numFmt numFmtId="165" formatCode="0.000"/>
    <numFmt numFmtId="166" formatCode="#,##0.00_ ;\-#,##0.00\ "/>
    <numFmt numFmtId="167" formatCode="#,##0.00\ &quot;€&quot;"/>
    <numFmt numFmtId="168" formatCode="#,##0.000"/>
    <numFmt numFmtId="169" formatCode="_-* #,##0.00\ [$€]_-;\-* #,##0.00\ [$€]_-;_-* &quot;-&quot;??\ [$€]_-;_-@_-"/>
  </numFmts>
  <fonts count="36" x14ac:knownFonts="1">
    <font>
      <sz val="10"/>
      <name val="Arial"/>
    </font>
    <font>
      <sz val="10"/>
      <name val="Arial"/>
      <family val="2"/>
    </font>
    <font>
      <sz val="8"/>
      <name val="Arial"/>
      <family val="2"/>
    </font>
    <font>
      <b/>
      <sz val="14"/>
      <name val="Arial"/>
      <family val="2"/>
    </font>
    <font>
      <b/>
      <sz val="8"/>
      <name val="Arial"/>
      <family val="2"/>
    </font>
    <font>
      <sz val="10"/>
      <name val="Arial"/>
      <family val="2"/>
    </font>
    <font>
      <b/>
      <sz val="10"/>
      <name val="Arial"/>
      <family val="2"/>
    </font>
    <font>
      <b/>
      <sz val="10"/>
      <name val="Arial"/>
      <family val="2"/>
    </font>
    <font>
      <sz val="10"/>
      <color indexed="10"/>
      <name val="Arial"/>
      <family val="2"/>
    </font>
    <font>
      <sz val="10"/>
      <color indexed="12"/>
      <name val="Arial"/>
      <family val="2"/>
    </font>
    <font>
      <sz val="10"/>
      <color indexed="22"/>
      <name val="Arial"/>
      <family val="2"/>
    </font>
    <font>
      <sz val="8"/>
      <color indexed="9"/>
      <name val="Arial"/>
      <family val="2"/>
    </font>
    <font>
      <sz val="8"/>
      <color indexed="81"/>
      <name val="Tahoma"/>
      <family val="2"/>
    </font>
    <font>
      <sz val="6"/>
      <name val="Arial"/>
      <family val="2"/>
    </font>
    <font>
      <sz val="10"/>
      <color indexed="81"/>
      <name val="Tahoma"/>
      <family val="2"/>
    </font>
    <font>
      <b/>
      <sz val="10"/>
      <color indexed="81"/>
      <name val="Tahoma"/>
      <family val="2"/>
    </font>
    <font>
      <b/>
      <sz val="10"/>
      <color theme="9" tint="0.59999389629810485"/>
      <name val="Arial"/>
      <family val="2"/>
    </font>
    <font>
      <sz val="8"/>
      <color theme="0"/>
      <name val="Arial"/>
      <family val="2"/>
    </font>
    <font>
      <b/>
      <sz val="8"/>
      <color indexed="81"/>
      <name val="Tahoma"/>
      <family val="2"/>
    </font>
    <font>
      <i/>
      <sz val="8"/>
      <color indexed="81"/>
      <name val="Tahoma"/>
      <family val="2"/>
    </font>
    <font>
      <i/>
      <u/>
      <sz val="8"/>
      <color indexed="81"/>
      <name val="Tahoma"/>
      <family val="2"/>
    </font>
    <font>
      <b/>
      <i/>
      <sz val="8"/>
      <color rgb="FFFF0000"/>
      <name val="Arial"/>
      <family val="2"/>
    </font>
    <font>
      <b/>
      <sz val="8"/>
      <color rgb="FFC00000"/>
      <name val="Arial"/>
      <family val="2"/>
    </font>
    <font>
      <b/>
      <i/>
      <sz val="8"/>
      <color rgb="FFC00000"/>
      <name val="Arial"/>
      <family val="2"/>
    </font>
    <font>
      <sz val="9"/>
      <color indexed="81"/>
      <name val="Segoe UI"/>
      <family val="2"/>
    </font>
    <font>
      <b/>
      <sz val="9"/>
      <color indexed="81"/>
      <name val="Segoe UI"/>
      <family val="2"/>
    </font>
    <font>
      <u/>
      <sz val="9"/>
      <color indexed="81"/>
      <name val="Segoe UI"/>
      <family val="2"/>
    </font>
    <font>
      <b/>
      <u/>
      <sz val="8"/>
      <color indexed="81"/>
      <name val="Tahoma"/>
      <family val="2"/>
    </font>
    <font>
      <b/>
      <sz val="9"/>
      <name val="Arial"/>
      <family val="2"/>
    </font>
    <font>
      <i/>
      <sz val="10"/>
      <name val="Arial"/>
      <family val="2"/>
    </font>
    <font>
      <sz val="7"/>
      <name val="Arial"/>
      <family val="2"/>
    </font>
    <font>
      <sz val="11"/>
      <color theme="1"/>
      <name val="Arial"/>
      <family val="2"/>
    </font>
    <font>
      <b/>
      <i/>
      <sz val="10"/>
      <color rgb="FFC00000"/>
      <name val="Arial"/>
      <family val="2"/>
    </font>
    <font>
      <i/>
      <sz val="8"/>
      <color rgb="FF949494"/>
      <name val="Arial"/>
      <family val="2"/>
    </font>
    <font>
      <i/>
      <sz val="8"/>
      <color theme="1"/>
      <name val="Arial"/>
      <family val="2"/>
    </font>
    <font>
      <i/>
      <sz val="8"/>
      <name val="Arial"/>
      <family val="2"/>
    </font>
  </fonts>
  <fills count="11">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79998168889431442"/>
        <bgColor indexed="64"/>
      </patternFill>
    </fill>
  </fills>
  <borders count="29">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xf numFmtId="16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86">
    <xf numFmtId="0" fontId="0" fillId="0" borderId="0" xfId="0"/>
    <xf numFmtId="0" fontId="2" fillId="0" borderId="0" xfId="0" applyFont="1" applyBorder="1"/>
    <xf numFmtId="0" fontId="7" fillId="0" borderId="0" xfId="0" applyFont="1" applyFill="1" applyBorder="1" applyProtection="1"/>
    <xf numFmtId="0" fontId="0" fillId="0" borderId="0" xfId="0" applyProtection="1"/>
    <xf numFmtId="0" fontId="0" fillId="0" borderId="0" xfId="0" applyAlignment="1" applyProtection="1">
      <alignment horizontal="right"/>
    </xf>
    <xf numFmtId="0" fontId="7"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0" fontId="0" fillId="0" borderId="0" xfId="0" applyBorder="1" applyProtection="1"/>
    <xf numFmtId="0" fontId="0" fillId="0" borderId="0" xfId="0" applyBorder="1"/>
    <xf numFmtId="0" fontId="8" fillId="0" borderId="0" xfId="0" applyFont="1" applyFill="1" applyBorder="1" applyAlignment="1" applyProtection="1"/>
    <xf numFmtId="0" fontId="7" fillId="0" borderId="0" xfId="0" applyFont="1" applyBorder="1" applyAlignment="1" applyProtection="1">
      <alignment horizontal="centerContinuous"/>
    </xf>
    <xf numFmtId="0" fontId="7" fillId="0" borderId="0" xfId="0" applyFont="1" applyAlignment="1" applyProtection="1">
      <alignment horizontal="centerContinuous"/>
    </xf>
    <xf numFmtId="0" fontId="0" fillId="0" borderId="0" xfId="0" applyAlignment="1" applyProtection="1">
      <alignment horizontal="centerContinuous"/>
    </xf>
    <xf numFmtId="0" fontId="8" fillId="0" borderId="0" xfId="0" applyFont="1" applyProtection="1"/>
    <xf numFmtId="0" fontId="8" fillId="0" borderId="0" xfId="0" applyFont="1" applyAlignment="1" applyProtection="1">
      <alignment wrapText="1"/>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8" fillId="0" borderId="0" xfId="0" applyFont="1" applyBorder="1" applyProtection="1"/>
    <xf numFmtId="0" fontId="9" fillId="0" borderId="0" xfId="0" applyFont="1" applyFill="1" applyBorder="1" applyAlignment="1" applyProtection="1"/>
    <xf numFmtId="0" fontId="2" fillId="0" borderId="0" xfId="0" applyFont="1" applyFill="1" applyBorder="1" applyAlignment="1" applyProtection="1">
      <alignment horizontal="centerContinuous"/>
    </xf>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0" fontId="5" fillId="0" borderId="0" xfId="0" applyFont="1" applyFill="1" applyBorder="1" applyProtection="1"/>
    <xf numFmtId="0" fontId="5" fillId="0" borderId="0" xfId="0" applyFont="1" applyFill="1" applyBorder="1" applyAlignment="1" applyProtection="1">
      <alignment horizontal="centerContinuous"/>
    </xf>
    <xf numFmtId="0" fontId="0" fillId="0" borderId="9" xfId="0" applyBorder="1" applyProtection="1"/>
    <xf numFmtId="0" fontId="0" fillId="0" borderId="10" xfId="0" applyBorder="1" applyProtection="1"/>
    <xf numFmtId="0" fontId="0" fillId="0" borderId="11" xfId="0" applyBorder="1" applyProtection="1"/>
    <xf numFmtId="4" fontId="5" fillId="0" borderId="0" xfId="2" applyNumberFormat="1" applyFont="1" applyFill="1" applyBorder="1" applyAlignment="1" applyProtection="1">
      <alignment horizontal="right"/>
    </xf>
    <xf numFmtId="3" fontId="8" fillId="0" borderId="0" xfId="0" applyNumberFormat="1" applyFont="1" applyBorder="1" applyAlignment="1" applyProtection="1">
      <alignment vertical="center"/>
    </xf>
    <xf numFmtId="3" fontId="5" fillId="0" borderId="10" xfId="0" applyNumberFormat="1" applyFont="1" applyBorder="1" applyAlignment="1" applyProtection="1">
      <alignment vertical="center"/>
    </xf>
    <xf numFmtId="3" fontId="5" fillId="0" borderId="0" xfId="0" applyNumberFormat="1" applyFont="1" applyBorder="1" applyAlignment="1" applyProtection="1">
      <alignment vertical="center"/>
    </xf>
    <xf numFmtId="3" fontId="0" fillId="0" borderId="0" xfId="0" applyNumberFormat="1" applyBorder="1" applyProtection="1"/>
    <xf numFmtId="3" fontId="8" fillId="0" borderId="0" xfId="0" applyNumberFormat="1" applyFont="1" applyBorder="1" applyProtection="1"/>
    <xf numFmtId="3" fontId="0" fillId="0" borderId="0" xfId="0" applyNumberFormat="1" applyBorder="1"/>
    <xf numFmtId="4" fontId="0" fillId="0" borderId="0" xfId="0" applyNumberFormat="1" applyAlignment="1" applyProtection="1">
      <alignment horizontal="right"/>
    </xf>
    <xf numFmtId="4" fontId="5" fillId="0" borderId="0" xfId="0" applyNumberFormat="1" applyFont="1" applyFill="1" applyBorder="1" applyAlignment="1" applyProtection="1">
      <alignment horizontal="right"/>
    </xf>
    <xf numFmtId="0" fontId="0" fillId="0" borderId="0" xfId="0" applyFill="1" applyBorder="1" applyProtection="1"/>
    <xf numFmtId="3" fontId="0" fillId="0" borderId="0" xfId="0" applyNumberFormat="1" applyFill="1" applyBorder="1" applyProtection="1"/>
    <xf numFmtId="3" fontId="5" fillId="0" borderId="12" xfId="0" applyNumberFormat="1" applyFont="1" applyBorder="1" applyAlignment="1" applyProtection="1">
      <alignment vertical="center"/>
    </xf>
    <xf numFmtId="0" fontId="0" fillId="0" borderId="0" xfId="0" applyAlignment="1">
      <alignment horizontal="right"/>
    </xf>
    <xf numFmtId="3" fontId="0" fillId="0" borderId="11" xfId="0" applyNumberFormat="1" applyBorder="1" applyProtection="1"/>
    <xf numFmtId="3" fontId="0" fillId="0" borderId="11" xfId="0" applyNumberFormat="1" applyFill="1" applyBorder="1" applyProtection="1"/>
    <xf numFmtId="0" fontId="0" fillId="0" borderId="0" xfId="0" applyBorder="1" applyAlignment="1" applyProtection="1">
      <alignment horizontal="right"/>
    </xf>
    <xf numFmtId="0" fontId="9" fillId="0" borderId="0" xfId="0" applyFont="1" applyFill="1" applyBorder="1" applyAlignment="1" applyProtection="1">
      <alignment horizontal="center"/>
    </xf>
    <xf numFmtId="4" fontId="0" fillId="0" borderId="0" xfId="0" applyNumberFormat="1" applyBorder="1" applyAlignment="1" applyProtection="1">
      <alignment horizontal="right"/>
    </xf>
    <xf numFmtId="0" fontId="10" fillId="0" borderId="9" xfId="0" applyFont="1" applyBorder="1" applyProtection="1"/>
    <xf numFmtId="3" fontId="10" fillId="0" borderId="9" xfId="0" applyNumberFormat="1" applyFont="1" applyBorder="1" applyAlignment="1" applyProtection="1">
      <alignment vertical="center"/>
    </xf>
    <xf numFmtId="3" fontId="10" fillId="0" borderId="13" xfId="0" applyNumberFormat="1" applyFont="1" applyBorder="1" applyAlignment="1" applyProtection="1">
      <alignment vertical="center"/>
    </xf>
    <xf numFmtId="168" fontId="5" fillId="0" borderId="14" xfId="0" applyNumberFormat="1" applyFont="1" applyBorder="1" applyAlignment="1" applyProtection="1">
      <alignment vertical="center"/>
    </xf>
    <xf numFmtId="168" fontId="5" fillId="0" borderId="12" xfId="0" applyNumberFormat="1" applyFont="1" applyBorder="1" applyAlignment="1" applyProtection="1">
      <alignment vertical="center"/>
    </xf>
    <xf numFmtId="168" fontId="0" fillId="0" borderId="15" xfId="0" applyNumberFormat="1" applyBorder="1" applyProtection="1"/>
    <xf numFmtId="4" fontId="8" fillId="0" borderId="0" xfId="2" applyNumberFormat="1" applyFont="1" applyFill="1" applyBorder="1" applyAlignment="1" applyProtection="1">
      <alignment horizontal="right"/>
    </xf>
    <xf numFmtId="0" fontId="5" fillId="0" borderId="16" xfId="0" applyFont="1" applyBorder="1" applyProtection="1"/>
    <xf numFmtId="0" fontId="5" fillId="0" borderId="17" xfId="0" applyFont="1" applyBorder="1" applyProtection="1"/>
    <xf numFmtId="0" fontId="5" fillId="0" borderId="18" xfId="0" applyFont="1" applyBorder="1" applyProtection="1"/>
    <xf numFmtId="0" fontId="0" fillId="0" borderId="0" xfId="0" applyFill="1" applyBorder="1"/>
    <xf numFmtId="0" fontId="0" fillId="0" borderId="0" xfId="0" quotePrefix="1"/>
    <xf numFmtId="4" fontId="0" fillId="0" borderId="0" xfId="0" applyNumberFormat="1"/>
    <xf numFmtId="4" fontId="5" fillId="2" borderId="0" xfId="2" applyNumberFormat="1" applyFont="1" applyFill="1" applyBorder="1" applyAlignment="1" applyProtection="1">
      <alignment horizontal="right"/>
    </xf>
    <xf numFmtId="0" fontId="3" fillId="0" borderId="0" xfId="0" applyFont="1" applyFill="1" applyAlignment="1" applyProtection="1">
      <alignment horizontal="left"/>
    </xf>
    <xf numFmtId="0" fontId="3" fillId="0" borderId="0" xfId="0" applyFont="1" applyProtection="1"/>
    <xf numFmtId="0" fontId="2" fillId="0" borderId="0" xfId="0" applyFont="1" applyProtection="1"/>
    <xf numFmtId="0" fontId="2" fillId="0" borderId="0" xfId="0" applyFont="1" applyFill="1" applyProtection="1"/>
    <xf numFmtId="0" fontId="2" fillId="0" borderId="0" xfId="0" applyFont="1" applyFill="1" applyBorder="1" applyProtection="1"/>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right"/>
    </xf>
    <xf numFmtId="167" fontId="2" fillId="0" borderId="0" xfId="0" applyNumberFormat="1" applyFont="1" applyFill="1" applyBorder="1" applyProtection="1"/>
    <xf numFmtId="13" fontId="2" fillId="0" borderId="0" xfId="0" applyNumberFormat="1" applyFont="1" applyFill="1" applyBorder="1" applyAlignment="1" applyProtection="1">
      <alignment horizontal="right"/>
    </xf>
    <xf numFmtId="0" fontId="6" fillId="0" borderId="0" xfId="0" applyFont="1" applyProtection="1"/>
    <xf numFmtId="167" fontId="11" fillId="0" borderId="0" xfId="0" applyNumberFormat="1" applyFont="1" applyFill="1" applyBorder="1" applyProtection="1"/>
    <xf numFmtId="13" fontId="2" fillId="0" borderId="0" xfId="0" applyNumberFormat="1" applyFont="1" applyFill="1" applyBorder="1" applyProtection="1"/>
    <xf numFmtId="4" fontId="2" fillId="0" borderId="0" xfId="0" applyNumberFormat="1" applyFont="1" applyFill="1" applyBorder="1" applyProtection="1"/>
    <xf numFmtId="165" fontId="2" fillId="0" borderId="0" xfId="0" quotePrefix="1" applyNumberFormat="1" applyFont="1" applyFill="1" applyBorder="1" applyAlignment="1" applyProtection="1">
      <alignment horizontal="center"/>
    </xf>
    <xf numFmtId="0" fontId="4" fillId="0" borderId="0" xfId="0" applyFont="1" applyFill="1" applyBorder="1" applyProtection="1"/>
    <xf numFmtId="0" fontId="2" fillId="0" borderId="0" xfId="0" applyFont="1" applyFill="1" applyBorder="1" applyAlignment="1" applyProtection="1">
      <alignment horizontal="center"/>
    </xf>
    <xf numFmtId="0" fontId="4" fillId="0" borderId="0" xfId="0" applyFont="1" applyBorder="1" applyProtection="1"/>
    <xf numFmtId="0" fontId="2" fillId="0" borderId="0" xfId="0" applyFont="1" applyBorder="1" applyAlignment="1" applyProtection="1">
      <alignment horizontal="left"/>
    </xf>
    <xf numFmtId="13" fontId="2" fillId="0" borderId="0" xfId="0" applyNumberFormat="1" applyFont="1" applyFill="1" applyBorder="1" applyAlignment="1" applyProtection="1">
      <alignment horizontal="center"/>
    </xf>
    <xf numFmtId="0" fontId="4" fillId="0" borderId="0" xfId="0" applyFont="1" applyBorder="1" applyAlignment="1" applyProtection="1">
      <alignment horizontal="left"/>
    </xf>
    <xf numFmtId="2" fontId="2" fillId="0" borderId="0" xfId="0" applyNumberFormat="1" applyFont="1" applyProtection="1"/>
    <xf numFmtId="0" fontId="3" fillId="0" borderId="0" xfId="0" applyFont="1" applyAlignment="1" applyProtection="1">
      <alignment horizontal="right"/>
    </xf>
    <xf numFmtId="168" fontId="5" fillId="0" borderId="0" xfId="2" applyNumberFormat="1" applyFont="1" applyFill="1" applyBorder="1" applyAlignment="1" applyProtection="1">
      <alignment horizontal="right"/>
    </xf>
    <xf numFmtId="0" fontId="0" fillId="0" borderId="0" xfId="0" applyBorder="1" applyAlignment="1" applyProtection="1">
      <alignment horizontal="left"/>
    </xf>
    <xf numFmtId="4" fontId="5" fillId="3" borderId="0" xfId="2" applyNumberFormat="1" applyFont="1" applyFill="1" applyBorder="1" applyAlignment="1" applyProtection="1">
      <alignment horizontal="right"/>
    </xf>
    <xf numFmtId="4" fontId="0" fillId="3" borderId="0" xfId="0" applyNumberFormat="1" applyFill="1" applyBorder="1" applyAlignment="1" applyProtection="1">
      <alignment horizontal="right"/>
    </xf>
    <xf numFmtId="4" fontId="0" fillId="0" borderId="0" xfId="0" applyNumberFormat="1" applyFill="1" applyBorder="1" applyProtection="1"/>
    <xf numFmtId="4" fontId="0" fillId="2" borderId="0" xfId="0" applyNumberFormat="1" applyFill="1" applyBorder="1" applyAlignment="1" applyProtection="1">
      <alignment horizontal="right"/>
    </xf>
    <xf numFmtId="3" fontId="2" fillId="0" borderId="0" xfId="1" applyNumberFormat="1" applyFont="1" applyFill="1" applyBorder="1" applyProtection="1"/>
    <xf numFmtId="0" fontId="3" fillId="0" borderId="0" xfId="0" applyFont="1" applyFill="1" applyAlignment="1" applyProtection="1">
      <alignment horizontal="center"/>
    </xf>
    <xf numFmtId="10" fontId="2" fillId="0" borderId="0" xfId="0" applyNumberFormat="1" applyFont="1" applyFill="1" applyBorder="1" applyAlignment="1" applyProtection="1">
      <alignment horizontal="center"/>
    </xf>
    <xf numFmtId="167" fontId="11" fillId="0" borderId="0" xfId="0" applyNumberFormat="1" applyFont="1" applyFill="1" applyBorder="1" applyAlignment="1" applyProtection="1">
      <alignment horizontal="center"/>
    </xf>
    <xf numFmtId="0" fontId="0" fillId="0" borderId="0" xfId="0" applyAlignment="1" applyProtection="1">
      <alignment horizontal="center"/>
    </xf>
    <xf numFmtId="4" fontId="2" fillId="0" borderId="0" xfId="0" quotePrefix="1" applyNumberFormat="1" applyFont="1" applyFill="1" applyBorder="1" applyProtection="1"/>
    <xf numFmtId="2" fontId="2" fillId="0" borderId="0" xfId="0" applyNumberFormat="1" applyFont="1" applyFill="1" applyBorder="1" applyAlignment="1" applyProtection="1">
      <alignment horizontal="center"/>
    </xf>
    <xf numFmtId="2" fontId="2" fillId="0" borderId="0" xfId="0" applyNumberFormat="1" applyFont="1" applyFill="1" applyBorder="1" applyProtection="1"/>
    <xf numFmtId="0" fontId="2" fillId="0" borderId="0" xfId="0" applyFont="1" applyFill="1" applyProtection="1">
      <protection hidden="1"/>
    </xf>
    <xf numFmtId="13" fontId="2" fillId="0" borderId="0" xfId="0" applyNumberFormat="1" applyFont="1" applyFill="1" applyBorder="1" applyAlignment="1" applyProtection="1">
      <alignment horizontal="right"/>
      <protection hidden="1"/>
    </xf>
    <xf numFmtId="4" fontId="0" fillId="0" borderId="0" xfId="0" applyNumberFormat="1" applyBorder="1" applyProtection="1"/>
    <xf numFmtId="0" fontId="6" fillId="0" borderId="1" xfId="0" applyFont="1" applyFill="1" applyBorder="1" applyAlignment="1" applyProtection="1"/>
    <xf numFmtId="0" fontId="5" fillId="2" borderId="21" xfId="0" applyFont="1" applyFill="1" applyBorder="1" applyAlignment="1" applyProtection="1">
      <alignment horizontal="center"/>
    </xf>
    <xf numFmtId="0" fontId="2" fillId="0" borderId="3" xfId="0" applyFont="1" applyFill="1" applyBorder="1" applyAlignment="1" applyProtection="1">
      <alignment horizontal="centerContinuous"/>
    </xf>
    <xf numFmtId="0" fontId="0" fillId="0" borderId="3" xfId="0" applyBorder="1" applyAlignment="1" applyProtection="1">
      <alignment horizontal="right"/>
    </xf>
    <xf numFmtId="0" fontId="0" fillId="0" borderId="4" xfId="0" applyBorder="1" applyAlignment="1" applyProtection="1">
      <alignment horizontal="right"/>
    </xf>
    <xf numFmtId="0" fontId="5" fillId="0" borderId="9" xfId="0" applyFont="1" applyFill="1" applyBorder="1" applyProtection="1"/>
    <xf numFmtId="0" fontId="0" fillId="0" borderId="11" xfId="0" applyBorder="1" applyAlignment="1" applyProtection="1">
      <alignment horizontal="right"/>
    </xf>
    <xf numFmtId="4" fontId="5" fillId="0" borderId="11" xfId="2" applyNumberFormat="1" applyFont="1" applyFill="1" applyBorder="1" applyAlignment="1" applyProtection="1">
      <alignment horizontal="right"/>
    </xf>
    <xf numFmtId="4" fontId="0" fillId="0" borderId="11" xfId="0" applyNumberFormat="1" applyBorder="1" applyAlignment="1" applyProtection="1">
      <alignment horizontal="right"/>
    </xf>
    <xf numFmtId="0" fontId="9" fillId="0" borderId="9" xfId="0" applyFont="1" applyFill="1" applyBorder="1" applyAlignment="1" applyProtection="1"/>
    <xf numFmtId="0" fontId="5" fillId="0" borderId="13" xfId="0" applyFont="1" applyFill="1" applyBorder="1" applyProtection="1"/>
    <xf numFmtId="4" fontId="5" fillId="0" borderId="12" xfId="2" applyNumberFormat="1" applyFont="1" applyFill="1" applyBorder="1" applyAlignment="1" applyProtection="1">
      <alignment horizontal="right"/>
    </xf>
    <xf numFmtId="4" fontId="5" fillId="2" borderId="12" xfId="2" applyNumberFormat="1" applyFont="1" applyFill="1" applyBorder="1" applyAlignment="1" applyProtection="1">
      <alignment horizontal="right"/>
    </xf>
    <xf numFmtId="0" fontId="0" fillId="0" borderId="12" xfId="0" applyBorder="1" applyAlignment="1" applyProtection="1">
      <alignment horizontal="right"/>
    </xf>
    <xf numFmtId="4" fontId="0" fillId="0" borderId="15" xfId="0" applyNumberFormat="1" applyBorder="1" applyAlignment="1" applyProtection="1">
      <alignment horizontal="right"/>
    </xf>
    <xf numFmtId="0" fontId="0" fillId="0" borderId="9" xfId="0" applyFill="1" applyBorder="1" applyProtection="1"/>
    <xf numFmtId="0" fontId="5" fillId="0" borderId="12" xfId="0" applyFont="1" applyFill="1" applyBorder="1" applyAlignment="1" applyProtection="1">
      <alignment horizontal="centerContinuous"/>
    </xf>
    <xf numFmtId="0" fontId="0" fillId="0" borderId="15" xfId="0" applyBorder="1" applyAlignment="1" applyProtection="1">
      <alignment horizontal="right"/>
    </xf>
    <xf numFmtId="0" fontId="4" fillId="0" borderId="0" xfId="0" applyFont="1" applyBorder="1" applyAlignment="1" applyProtection="1">
      <alignment horizontal="left" wrapText="1"/>
    </xf>
    <xf numFmtId="0" fontId="3" fillId="0" borderId="0" xfId="0" applyFont="1" applyFill="1" applyProtection="1"/>
    <xf numFmtId="0" fontId="3" fillId="0" borderId="0" xfId="0" applyFont="1" applyFill="1" applyProtection="1">
      <protection hidden="1"/>
    </xf>
    <xf numFmtId="9" fontId="2" fillId="0" borderId="0" xfId="3" applyFont="1" applyFill="1" applyProtection="1">
      <protection hidden="1"/>
    </xf>
    <xf numFmtId="9" fontId="2" fillId="0" borderId="0" xfId="3" applyFont="1" applyFill="1" applyBorder="1" applyProtection="1">
      <protection hidden="1"/>
    </xf>
    <xf numFmtId="0" fontId="2" fillId="0" borderId="0" xfId="0" applyFont="1" applyFill="1" applyBorder="1" applyProtection="1">
      <protection hidden="1"/>
    </xf>
    <xf numFmtId="1" fontId="2" fillId="0" borderId="0" xfId="0" applyNumberFormat="1" applyFont="1" applyFill="1" applyAlignment="1" applyProtection="1">
      <alignment horizontal="right"/>
      <protection hidden="1"/>
    </xf>
    <xf numFmtId="0" fontId="2" fillId="0" borderId="0" xfId="0" applyFont="1" applyFill="1" applyAlignment="1" applyProtection="1">
      <alignment horizontal="right"/>
      <protection hidden="1"/>
    </xf>
    <xf numFmtId="13" fontId="2" fillId="0" borderId="0" xfId="0" applyNumberFormat="1" applyFont="1" applyFill="1" applyAlignment="1" applyProtection="1">
      <alignment horizontal="right"/>
      <protection hidden="1"/>
    </xf>
    <xf numFmtId="0" fontId="6" fillId="0" borderId="0" xfId="0" applyFont="1" applyFill="1" applyProtection="1"/>
    <xf numFmtId="0" fontId="6" fillId="0" borderId="0" xfId="0" applyFont="1" applyFill="1" applyProtection="1">
      <protection hidden="1"/>
    </xf>
    <xf numFmtId="0" fontId="5" fillId="0" borderId="0" xfId="0" applyFont="1" applyFill="1" applyProtection="1"/>
    <xf numFmtId="0" fontId="5" fillId="0" borderId="0" xfId="0" applyFont="1" applyFill="1" applyProtection="1">
      <protection hidden="1"/>
    </xf>
    <xf numFmtId="0" fontId="0" fillId="0" borderId="0" xfId="0" applyFill="1" applyProtection="1"/>
    <xf numFmtId="0" fontId="0" fillId="0" borderId="0" xfId="0" applyFill="1" applyAlignment="1" applyProtection="1">
      <alignment horizontal="center"/>
    </xf>
    <xf numFmtId="0" fontId="2" fillId="0" borderId="7" xfId="0" applyFont="1" applyFill="1" applyBorder="1" applyProtection="1"/>
    <xf numFmtId="0" fontId="2" fillId="0" borderId="0" xfId="0" applyFont="1" applyFill="1" applyAlignment="1" applyProtection="1">
      <alignment vertical="center"/>
    </xf>
    <xf numFmtId="0" fontId="2" fillId="0" borderId="0" xfId="0" applyFont="1" applyFill="1" applyAlignment="1" applyProtection="1">
      <alignment horizontal="right" vertical="center"/>
      <protection hidden="1"/>
    </xf>
    <xf numFmtId="13" fontId="2" fillId="0" borderId="0" xfId="0" applyNumberFormat="1" applyFont="1" applyFill="1" applyAlignment="1" applyProtection="1">
      <alignment horizontal="right" vertical="center"/>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xf>
    <xf numFmtId="0" fontId="4" fillId="4" borderId="19" xfId="0" applyFont="1" applyFill="1" applyBorder="1" applyProtection="1"/>
    <xf numFmtId="0" fontId="2" fillId="4" borderId="19" xfId="0" applyFont="1" applyFill="1" applyBorder="1" applyProtection="1"/>
    <xf numFmtId="0" fontId="2" fillId="4" borderId="7" xfId="0" applyFont="1" applyFill="1" applyBorder="1" applyProtection="1"/>
    <xf numFmtId="0" fontId="2" fillId="0" borderId="0" xfId="0" applyFont="1" applyFill="1" applyBorder="1" applyAlignment="1" applyProtection="1">
      <alignment vertical="center"/>
    </xf>
    <xf numFmtId="0" fontId="4" fillId="0" borderId="0" xfId="0" applyFont="1" applyFill="1" applyProtection="1"/>
    <xf numFmtId="0" fontId="4" fillId="0" borderId="0" xfId="0" applyFont="1" applyFill="1" applyProtection="1">
      <protection hidden="1"/>
    </xf>
    <xf numFmtId="0" fontId="4" fillId="4" borderId="20" xfId="0" applyFont="1" applyFill="1" applyBorder="1" applyProtection="1"/>
    <xf numFmtId="0" fontId="4" fillId="4" borderId="7" xfId="0" applyFont="1" applyFill="1" applyBorder="1" applyProtection="1"/>
    <xf numFmtId="2" fontId="2" fillId="4" borderId="7" xfId="0" applyNumberFormat="1" applyFont="1" applyFill="1" applyBorder="1" applyProtection="1"/>
    <xf numFmtId="2" fontId="2" fillId="4" borderId="7" xfId="0" applyNumberFormat="1" applyFont="1" applyFill="1" applyBorder="1" applyAlignment="1" applyProtection="1">
      <alignment horizontal="center"/>
    </xf>
    <xf numFmtId="10" fontId="2" fillId="4" borderId="7" xfId="0" applyNumberFormat="1" applyFont="1" applyFill="1" applyBorder="1" applyProtection="1"/>
    <xf numFmtId="0" fontId="2" fillId="4" borderId="0" xfId="0" applyFont="1" applyFill="1" applyProtection="1"/>
    <xf numFmtId="0" fontId="2" fillId="4" borderId="20" xfId="0" applyFont="1" applyFill="1" applyBorder="1" applyProtection="1"/>
    <xf numFmtId="13" fontId="2" fillId="4" borderId="20" xfId="0" applyNumberFormat="1" applyFont="1" applyFill="1" applyBorder="1" applyAlignment="1" applyProtection="1">
      <alignment horizontal="center"/>
    </xf>
    <xf numFmtId="13" fontId="2" fillId="4" borderId="20" xfId="0" applyNumberFormat="1" applyFont="1" applyFill="1" applyBorder="1" applyProtection="1"/>
    <xf numFmtId="4" fontId="2" fillId="4" borderId="20" xfId="0" applyNumberFormat="1" applyFont="1" applyFill="1" applyBorder="1" applyProtection="1"/>
    <xf numFmtId="165" fontId="2" fillId="4" borderId="20" xfId="0" quotePrefix="1" applyNumberFormat="1" applyFont="1" applyFill="1" applyBorder="1" applyAlignment="1" applyProtection="1">
      <alignment horizontal="center"/>
    </xf>
    <xf numFmtId="2" fontId="2" fillId="4" borderId="20" xfId="0" applyNumberFormat="1" applyFont="1" applyFill="1" applyBorder="1" applyProtection="1"/>
    <xf numFmtId="165" fontId="2" fillId="4" borderId="7" xfId="0" quotePrefix="1" applyNumberFormat="1" applyFont="1" applyFill="1" applyBorder="1" applyAlignment="1" applyProtection="1">
      <alignment horizontal="center"/>
    </xf>
    <xf numFmtId="13" fontId="2" fillId="0" borderId="0" xfId="0" applyNumberFormat="1" applyFont="1" applyFill="1" applyBorder="1" applyAlignment="1" applyProtection="1">
      <alignment vertical="center"/>
    </xf>
    <xf numFmtId="167" fontId="2" fillId="0" borderId="0" xfId="0" applyNumberFormat="1" applyFont="1" applyFill="1" applyBorder="1" applyAlignment="1" applyProtection="1">
      <alignment horizontal="center"/>
    </xf>
    <xf numFmtId="0" fontId="4" fillId="0" borderId="7" xfId="0" applyFont="1" applyFill="1" applyBorder="1" applyProtection="1"/>
    <xf numFmtId="0" fontId="4" fillId="0" borderId="7" xfId="0" quotePrefix="1" applyFont="1" applyFill="1" applyBorder="1" applyAlignment="1" applyProtection="1">
      <alignment horizontal="center"/>
    </xf>
    <xf numFmtId="4" fontId="4" fillId="4" borderId="7" xfId="0" applyNumberFormat="1" applyFont="1" applyFill="1" applyBorder="1" applyAlignment="1" applyProtection="1"/>
    <xf numFmtId="4" fontId="2" fillId="0" borderId="0" xfId="0" applyNumberFormat="1" applyFont="1" applyBorder="1" applyAlignment="1" applyProtection="1"/>
    <xf numFmtId="4" fontId="4" fillId="4" borderId="20" xfId="0" applyNumberFormat="1" applyFont="1" applyFill="1" applyBorder="1" applyAlignment="1" applyProtection="1"/>
    <xf numFmtId="4" fontId="4" fillId="0" borderId="7" xfId="0" applyNumberFormat="1" applyFont="1" applyFill="1" applyBorder="1" applyAlignment="1" applyProtection="1">
      <alignment horizontal="right"/>
    </xf>
    <xf numFmtId="0" fontId="3" fillId="0" borderId="0" xfId="0" applyFont="1" applyBorder="1" applyProtection="1"/>
    <xf numFmtId="0" fontId="16" fillId="0" borderId="0" xfId="0" applyFont="1" applyFill="1" applyBorder="1" applyProtection="1"/>
    <xf numFmtId="49" fontId="5" fillId="0" borderId="0" xfId="0" applyNumberFormat="1" applyFont="1" applyFill="1" applyProtection="1"/>
    <xf numFmtId="4" fontId="17" fillId="0" borderId="0" xfId="0" applyNumberFormat="1" applyFont="1" applyBorder="1" applyProtection="1"/>
    <xf numFmtId="13" fontId="5" fillId="3" borderId="21" xfId="0" applyNumberFormat="1" applyFont="1" applyFill="1" applyBorder="1" applyAlignment="1" applyProtection="1">
      <alignment horizontal="center"/>
    </xf>
    <xf numFmtId="0" fontId="21" fillId="0" borderId="0" xfId="0" applyFont="1" applyBorder="1" applyProtection="1"/>
    <xf numFmtId="13" fontId="22" fillId="0" borderId="0" xfId="0" applyNumberFormat="1" applyFont="1" applyFill="1" applyBorder="1" applyAlignment="1" applyProtection="1">
      <alignment horizontal="left" vertical="center"/>
    </xf>
    <xf numFmtId="0" fontId="23" fillId="0" borderId="0" xfId="0" applyFont="1" applyAlignment="1" applyProtection="1">
      <alignment horizontal="left" vertical="center"/>
    </xf>
    <xf numFmtId="13" fontId="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2" fontId="2" fillId="0" borderId="0" xfId="0" applyNumberFormat="1" applyFont="1" applyFill="1" applyProtection="1"/>
    <xf numFmtId="0" fontId="4" fillId="0" borderId="0" xfId="0" applyFont="1" applyFill="1" applyAlignment="1" applyProtection="1">
      <alignment horizontal="center" vertical="center"/>
    </xf>
    <xf numFmtId="13" fontId="22" fillId="5" borderId="23" xfId="0" applyNumberFormat="1" applyFont="1" applyFill="1" applyBorder="1" applyAlignment="1" applyProtection="1">
      <alignment horizontal="center" vertical="center"/>
      <protection hidden="1"/>
    </xf>
    <xf numFmtId="4" fontId="2" fillId="0" borderId="0" xfId="0" applyNumberFormat="1" applyFont="1" applyFill="1" applyBorder="1" applyAlignment="1" applyProtection="1">
      <alignment horizontal="right"/>
    </xf>
    <xf numFmtId="0" fontId="3" fillId="0" borderId="0" xfId="0" applyFont="1" applyAlignment="1" applyProtection="1">
      <alignment vertical="center"/>
    </xf>
    <xf numFmtId="9" fontId="2" fillId="0" borderId="0" xfId="1" applyNumberFormat="1" applyFont="1" applyFill="1" applyBorder="1" applyAlignment="1" applyProtection="1">
      <alignment vertical="center"/>
    </xf>
    <xf numFmtId="2" fontId="2" fillId="4" borderId="7" xfId="0" applyNumberFormat="1" applyFont="1" applyFill="1" applyBorder="1" applyAlignment="1" applyProtection="1">
      <alignment vertical="center"/>
    </xf>
    <xf numFmtId="0" fontId="2" fillId="0" borderId="0" xfId="0" applyFont="1" applyBorder="1" applyAlignment="1" applyProtection="1">
      <alignment vertical="center"/>
    </xf>
    <xf numFmtId="13" fontId="2" fillId="4" borderId="7" xfId="0" applyNumberFormat="1" applyFont="1" applyFill="1" applyBorder="1" applyAlignment="1" applyProtection="1">
      <alignment vertical="center"/>
    </xf>
    <xf numFmtId="2" fontId="2" fillId="4" borderId="20" xfId="0" applyNumberFormat="1" applyFont="1" applyFill="1" applyBorder="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2" fillId="0" borderId="0" xfId="0" applyFont="1" applyFill="1" applyBorder="1" applyAlignment="1" applyProtection="1"/>
    <xf numFmtId="0" fontId="2" fillId="0" borderId="0" xfId="0" applyFont="1" applyFill="1" applyAlignment="1" applyProtection="1">
      <protection hidden="1"/>
    </xf>
    <xf numFmtId="0" fontId="2" fillId="0" borderId="0" xfId="0" applyFont="1" applyFill="1" applyAlignment="1" applyProtection="1"/>
    <xf numFmtId="0" fontId="2" fillId="0" borderId="0" xfId="0" applyFont="1" applyAlignment="1" applyProtection="1"/>
    <xf numFmtId="0" fontId="22" fillId="0" borderId="0" xfId="0" applyFont="1" applyFill="1" applyProtection="1">
      <protection hidden="1"/>
    </xf>
    <xf numFmtId="0" fontId="2" fillId="0" borderId="0" xfId="0" applyFont="1" applyFill="1" applyAlignment="1" applyProtection="1">
      <alignment horizontal="center"/>
    </xf>
    <xf numFmtId="0" fontId="2" fillId="0" borderId="0" xfId="0" applyFont="1" applyFill="1" applyBorder="1" applyAlignment="1" applyProtection="1">
      <alignment horizontal="right"/>
    </xf>
    <xf numFmtId="2" fontId="2" fillId="4" borderId="20" xfId="0" applyNumberFormat="1" applyFont="1" applyFill="1" applyBorder="1" applyAlignment="1" applyProtection="1">
      <alignment horizontal="center"/>
    </xf>
    <xf numFmtId="0" fontId="2" fillId="0" borderId="7" xfId="0" applyFont="1" applyFill="1" applyBorder="1" applyAlignment="1" applyProtection="1">
      <alignment vertical="center"/>
    </xf>
    <xf numFmtId="0" fontId="2" fillId="0" borderId="7" xfId="0" applyFont="1" applyFill="1" applyBorder="1" applyAlignment="1" applyProtection="1">
      <alignment horizontal="center"/>
    </xf>
    <xf numFmtId="0" fontId="2" fillId="0" borderId="7" xfId="0" applyFont="1" applyFill="1" applyBorder="1" applyAlignment="1" applyProtection="1">
      <alignment horizontal="right"/>
    </xf>
    <xf numFmtId="2" fontId="2" fillId="8" borderId="24" xfId="0" applyNumberFormat="1" applyFont="1" applyFill="1" applyBorder="1" applyAlignment="1" applyProtection="1">
      <alignment vertical="center"/>
      <protection locked="0"/>
    </xf>
    <xf numFmtId="13" fontId="2" fillId="7" borderId="24" xfId="0" applyNumberFormat="1" applyFont="1" applyFill="1" applyBorder="1" applyAlignment="1" applyProtection="1">
      <alignment horizontal="center" vertical="center"/>
      <protection locked="0"/>
    </xf>
    <xf numFmtId="4" fontId="2" fillId="7" borderId="24" xfId="0" applyNumberFormat="1" applyFont="1" applyFill="1" applyBorder="1" applyAlignment="1" applyProtection="1">
      <alignment horizontal="right" wrapText="1"/>
      <protection locked="0"/>
    </xf>
    <xf numFmtId="4" fontId="2" fillId="7" borderId="24" xfId="0" applyNumberFormat="1" applyFont="1" applyFill="1" applyBorder="1" applyAlignment="1" applyProtection="1">
      <alignment horizontal="right" vertical="center" wrapText="1"/>
      <protection locked="0"/>
    </xf>
    <xf numFmtId="13" fontId="2" fillId="7" borderId="24" xfId="0" applyNumberFormat="1" applyFont="1" applyFill="1" applyBorder="1" applyAlignment="1" applyProtection="1">
      <alignment horizontal="right"/>
      <protection locked="0"/>
    </xf>
    <xf numFmtId="13" fontId="2" fillId="7" borderId="24" xfId="0" applyNumberFormat="1" applyFont="1" applyFill="1" applyBorder="1" applyAlignment="1" applyProtection="1">
      <alignment horizontal="right" vertical="center"/>
      <protection locked="0"/>
    </xf>
    <xf numFmtId="14" fontId="2" fillId="7" borderId="24" xfId="0" applyNumberFormat="1" applyFont="1" applyFill="1" applyBorder="1" applyAlignment="1" applyProtection="1">
      <alignment horizontal="center" vertical="center"/>
      <protection locked="0"/>
    </xf>
    <xf numFmtId="0" fontId="6" fillId="9" borderId="20" xfId="0" applyFont="1" applyFill="1" applyBorder="1" applyProtection="1"/>
    <xf numFmtId="0" fontId="4" fillId="9" borderId="20" xfId="0" applyFont="1" applyFill="1" applyBorder="1" applyProtection="1"/>
    <xf numFmtId="0" fontId="2" fillId="9" borderId="20" xfId="0" applyFont="1" applyFill="1" applyBorder="1" applyProtection="1"/>
    <xf numFmtId="0" fontId="2" fillId="9" borderId="20" xfId="0" applyFont="1" applyFill="1" applyBorder="1" applyAlignment="1" applyProtection="1">
      <alignment vertical="center"/>
    </xf>
    <xf numFmtId="0" fontId="2" fillId="9" borderId="20" xfId="0" applyFont="1" applyFill="1" applyBorder="1" applyAlignment="1" applyProtection="1">
      <alignment horizontal="center"/>
    </xf>
    <xf numFmtId="0" fontId="6" fillId="9" borderId="20" xfId="0" applyFont="1" applyFill="1" applyBorder="1" applyAlignment="1" applyProtection="1">
      <alignment vertical="center"/>
    </xf>
    <xf numFmtId="13" fontId="2" fillId="9" borderId="20" xfId="0" applyNumberFormat="1" applyFont="1" applyFill="1" applyBorder="1" applyAlignment="1" applyProtection="1">
      <alignment vertical="center"/>
    </xf>
    <xf numFmtId="4" fontId="2" fillId="9" borderId="20" xfId="0" applyNumberFormat="1" applyFont="1" applyFill="1" applyBorder="1" applyAlignment="1" applyProtection="1">
      <alignment vertical="center"/>
    </xf>
    <xf numFmtId="165" fontId="2" fillId="9" borderId="20" xfId="0" quotePrefix="1" applyNumberFormat="1" applyFont="1" applyFill="1" applyBorder="1" applyAlignment="1" applyProtection="1">
      <alignment horizontal="center" vertical="center"/>
    </xf>
    <xf numFmtId="4" fontId="4" fillId="9" borderId="20" xfId="0" applyNumberFormat="1" applyFont="1" applyFill="1" applyBorder="1" applyAlignment="1" applyProtection="1">
      <alignment vertical="center"/>
    </xf>
    <xf numFmtId="0" fontId="6" fillId="9" borderId="20" xfId="0" applyFont="1" applyFill="1" applyBorder="1" applyAlignment="1" applyProtection="1"/>
    <xf numFmtId="0" fontId="2" fillId="9" borderId="20" xfId="0" applyFont="1" applyFill="1" applyBorder="1" applyAlignment="1" applyProtection="1">
      <alignment horizontal="right"/>
    </xf>
    <xf numFmtId="13" fontId="2" fillId="9" borderId="20" xfId="0" applyNumberFormat="1" applyFont="1" applyFill="1" applyBorder="1" applyAlignment="1" applyProtection="1"/>
    <xf numFmtId="4" fontId="2" fillId="9" borderId="20" xfId="0" applyNumberFormat="1" applyFont="1" applyFill="1" applyBorder="1" applyAlignment="1" applyProtection="1"/>
    <xf numFmtId="165" fontId="2" fillId="9" borderId="20" xfId="0" quotePrefix="1" applyNumberFormat="1" applyFont="1" applyFill="1" applyBorder="1" applyAlignment="1" applyProtection="1">
      <alignment horizontal="center"/>
    </xf>
    <xf numFmtId="4" fontId="4" fillId="9" borderId="20" xfId="0" applyNumberFormat="1" applyFont="1" applyFill="1" applyBorder="1" applyAlignment="1" applyProtection="1"/>
    <xf numFmtId="0" fontId="2" fillId="9" borderId="20" xfId="0" applyFont="1" applyFill="1" applyBorder="1" applyAlignment="1" applyProtection="1">
      <alignment horizontal="right" vertical="center"/>
    </xf>
    <xf numFmtId="0" fontId="6" fillId="6" borderId="22" xfId="0" applyFont="1" applyFill="1" applyBorder="1" applyProtection="1"/>
    <xf numFmtId="0" fontId="6" fillId="6" borderId="22" xfId="0" applyFont="1" applyFill="1" applyBorder="1" applyAlignment="1" applyProtection="1">
      <alignment vertical="center"/>
    </xf>
    <xf numFmtId="0" fontId="6" fillId="6" borderId="22" xfId="0" applyFont="1" applyFill="1" applyBorder="1" applyAlignment="1" applyProtection="1">
      <alignment horizontal="center"/>
    </xf>
    <xf numFmtId="2" fontId="2" fillId="0" borderId="0" xfId="0" applyNumberFormat="1" applyFont="1" applyBorder="1" applyProtection="1"/>
    <xf numFmtId="13" fontId="2" fillId="4" borderId="7" xfId="0" applyNumberFormat="1" applyFont="1" applyFill="1" applyBorder="1" applyAlignment="1" applyProtection="1">
      <alignment horizontal="center"/>
    </xf>
    <xf numFmtId="4" fontId="4" fillId="4" borderId="7" xfId="0" applyNumberFormat="1" applyFont="1" applyFill="1" applyBorder="1" applyProtection="1"/>
    <xf numFmtId="2" fontId="2" fillId="7" borderId="24" xfId="0" applyNumberFormat="1" applyFont="1" applyFill="1" applyBorder="1" applyProtection="1">
      <protection locked="0"/>
    </xf>
    <xf numFmtId="0" fontId="28" fillId="0" borderId="0" xfId="0" applyFont="1" applyBorder="1" applyAlignment="1" applyProtection="1">
      <alignment horizontal="left"/>
    </xf>
    <xf numFmtId="166" fontId="28" fillId="0" borderId="0" xfId="1" applyNumberFormat="1" applyFont="1" applyBorder="1" applyAlignment="1" applyProtection="1">
      <alignment horizontal="right"/>
    </xf>
    <xf numFmtId="0" fontId="4" fillId="9" borderId="20" xfId="0" applyFont="1" applyFill="1" applyBorder="1" applyAlignment="1" applyProtection="1">
      <alignment vertical="center"/>
    </xf>
    <xf numFmtId="0" fontId="4" fillId="9" borderId="20" xfId="0" applyFont="1" applyFill="1" applyBorder="1" applyAlignment="1" applyProtection="1"/>
    <xf numFmtId="0" fontId="4" fillId="6" borderId="22" xfId="0" applyFont="1" applyFill="1" applyBorder="1" applyProtection="1"/>
    <xf numFmtId="0" fontId="2" fillId="0" borderId="0" xfId="0" applyFont="1" applyFill="1" applyBorder="1" applyAlignment="1" applyProtection="1">
      <alignment horizontal="right" vertical="center" indent="1"/>
    </xf>
    <xf numFmtId="4" fontId="4" fillId="9" borderId="20" xfId="0" applyNumberFormat="1" applyFont="1" applyFill="1" applyBorder="1" applyProtection="1"/>
    <xf numFmtId="4" fontId="2" fillId="8" borderId="24" xfId="0" applyNumberFormat="1" applyFont="1" applyFill="1" applyBorder="1" applyAlignment="1" applyProtection="1">
      <alignment vertical="center"/>
      <protection locked="0"/>
    </xf>
    <xf numFmtId="14" fontId="2" fillId="8" borderId="24" xfId="0" applyNumberFormat="1" applyFont="1" applyFill="1" applyBorder="1" applyAlignment="1" applyProtection="1">
      <alignment vertical="center"/>
      <protection locked="0"/>
    </xf>
    <xf numFmtId="14" fontId="2" fillId="0" borderId="0" xfId="0" applyNumberFormat="1" applyFont="1" applyFill="1" applyAlignment="1" applyProtection="1">
      <alignment horizontal="center"/>
    </xf>
    <xf numFmtId="0" fontId="6" fillId="0" borderId="0" xfId="0" applyFont="1" applyFill="1" applyAlignment="1" applyProtection="1">
      <alignment horizontal="center" vertical="center"/>
    </xf>
    <xf numFmtId="13" fontId="2" fillId="0" borderId="0" xfId="0" applyNumberFormat="1" applyFont="1" applyFill="1" applyBorder="1" applyAlignment="1" applyProtection="1">
      <alignment horizontal="right" vertical="center"/>
    </xf>
    <xf numFmtId="166" fontId="5" fillId="0" borderId="25" xfId="3"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14" fontId="2" fillId="0" borderId="7" xfId="0" applyNumberFormat="1" applyFont="1" applyFill="1" applyBorder="1" applyAlignment="1" applyProtection="1">
      <alignment horizontal="center"/>
    </xf>
    <xf numFmtId="2" fontId="2" fillId="7" borderId="24" xfId="0" applyNumberFormat="1" applyFont="1" applyFill="1" applyBorder="1" applyAlignment="1" applyProtection="1">
      <alignment vertical="center"/>
      <protection locked="0"/>
    </xf>
    <xf numFmtId="0" fontId="31" fillId="0" borderId="0" xfId="0" applyFont="1" applyFill="1" applyBorder="1" applyProtection="1"/>
    <xf numFmtId="0" fontId="31" fillId="0" borderId="0" xfId="0" applyFont="1" applyBorder="1" applyProtection="1"/>
    <xf numFmtId="0" fontId="31" fillId="0" borderId="0" xfId="0" applyFont="1" applyProtection="1"/>
    <xf numFmtId="0" fontId="31" fillId="0" borderId="9" xfId="0" applyFont="1" applyFill="1" applyBorder="1" applyProtection="1"/>
    <xf numFmtId="0" fontId="31" fillId="10" borderId="1" xfId="0" applyFont="1" applyFill="1" applyBorder="1" applyProtection="1"/>
    <xf numFmtId="0" fontId="31" fillId="10" borderId="3" xfId="0" applyFont="1" applyFill="1" applyBorder="1" applyProtection="1"/>
    <xf numFmtId="0" fontId="31" fillId="10" borderId="4" xfId="0" applyFont="1" applyFill="1" applyBorder="1" applyProtection="1"/>
    <xf numFmtId="0" fontId="33" fillId="10" borderId="9" xfId="0" applyFont="1" applyFill="1" applyBorder="1" applyProtection="1"/>
    <xf numFmtId="0" fontId="28" fillId="10" borderId="0" xfId="0" applyFont="1" applyFill="1" applyBorder="1" applyProtection="1"/>
    <xf numFmtId="0" fontId="35" fillId="10" borderId="0" xfId="0" applyFont="1" applyFill="1" applyBorder="1" applyAlignment="1" applyProtection="1"/>
    <xf numFmtId="0" fontId="31" fillId="10" borderId="0" xfId="0" applyFont="1" applyFill="1" applyBorder="1" applyProtection="1"/>
    <xf numFmtId="0" fontId="31" fillId="10" borderId="11" xfId="0" applyFont="1" applyFill="1" applyBorder="1" applyProtection="1"/>
    <xf numFmtId="0" fontId="31" fillId="10" borderId="9" xfId="0" applyFont="1" applyFill="1" applyBorder="1" applyProtection="1"/>
    <xf numFmtId="0" fontId="34" fillId="10" borderId="0" xfId="0" applyFont="1" applyFill="1" applyBorder="1" applyProtection="1"/>
    <xf numFmtId="0" fontId="31" fillId="10" borderId="13" xfId="0" applyFont="1" applyFill="1" applyBorder="1" applyProtection="1"/>
    <xf numFmtId="0" fontId="32" fillId="10" borderId="12" xfId="0" applyFont="1" applyFill="1" applyBorder="1" applyProtection="1"/>
    <xf numFmtId="0" fontId="31" fillId="10" borderId="12" xfId="0" applyFont="1" applyFill="1" applyBorder="1" applyProtection="1"/>
    <xf numFmtId="0" fontId="31" fillId="10" borderId="15" xfId="0" applyFont="1" applyFill="1" applyBorder="1" applyProtection="1"/>
    <xf numFmtId="4" fontId="28" fillId="6" borderId="22" xfId="0" applyNumberFormat="1" applyFont="1" applyFill="1" applyBorder="1" applyAlignment="1" applyProtection="1">
      <alignment horizontal="right"/>
    </xf>
    <xf numFmtId="9" fontId="4" fillId="7" borderId="7" xfId="3" applyFont="1" applyFill="1" applyBorder="1" applyAlignment="1" applyProtection="1">
      <alignment horizontal="left"/>
      <protection locked="0"/>
    </xf>
    <xf numFmtId="0" fontId="2" fillId="4" borderId="19" xfId="0" applyFont="1" applyFill="1" applyBorder="1" applyAlignment="1" applyProtection="1">
      <alignment horizontal="right" vertical="center" wrapText="1"/>
    </xf>
    <xf numFmtId="0" fontId="0" fillId="4" borderId="7" xfId="0" applyFill="1" applyBorder="1" applyAlignment="1" applyProtection="1">
      <alignment horizontal="right" vertical="center" wrapText="1"/>
    </xf>
    <xf numFmtId="49" fontId="2" fillId="7" borderId="26" xfId="0" applyNumberFormat="1" applyFont="1" applyFill="1" applyBorder="1" applyAlignment="1" applyProtection="1">
      <alignment horizontal="center" vertical="center"/>
      <protection locked="0"/>
    </xf>
    <xf numFmtId="49" fontId="2" fillId="7" borderId="27" xfId="0" applyNumberFormat="1" applyFont="1" applyFill="1" applyBorder="1" applyAlignment="1" applyProtection="1">
      <alignment horizontal="center" vertical="center"/>
      <protection locked="0"/>
    </xf>
    <xf numFmtId="49" fontId="2" fillId="7" borderId="28" xfId="0" applyNumberFormat="1" applyFont="1" applyFill="1" applyBorder="1" applyAlignment="1" applyProtection="1">
      <alignment horizontal="center" vertical="center"/>
      <protection locked="0"/>
    </xf>
    <xf numFmtId="0" fontId="29" fillId="4" borderId="0" xfId="0" applyFont="1" applyFill="1" applyBorder="1" applyAlignment="1" applyProtection="1">
      <alignment horizontal="left" wrapText="1" indent="1"/>
    </xf>
    <xf numFmtId="0" fontId="29" fillId="4" borderId="0" xfId="0" applyFont="1" applyFill="1" applyBorder="1" applyAlignment="1" applyProtection="1">
      <alignment horizontal="left" indent="1"/>
    </xf>
    <xf numFmtId="0" fontId="4" fillId="0" borderId="0" xfId="0" applyFont="1" applyFill="1" applyAlignment="1" applyProtection="1">
      <alignment horizontal="left" vertical="center"/>
    </xf>
    <xf numFmtId="0" fontId="2" fillId="4" borderId="19" xfId="0" quotePrefix="1" applyFont="1" applyFill="1" applyBorder="1" applyAlignment="1" applyProtection="1">
      <alignment horizontal="center" vertical="center"/>
    </xf>
    <xf numFmtId="0" fontId="0" fillId="4" borderId="7" xfId="0" applyFill="1" applyBorder="1" applyAlignment="1" applyProtection="1">
      <alignment horizontal="center" vertical="center"/>
    </xf>
    <xf numFmtId="0" fontId="2" fillId="4" borderId="19" xfId="0" applyFont="1" applyFill="1" applyBorder="1" applyAlignment="1" applyProtection="1">
      <alignment horizontal="center" vertical="center"/>
    </xf>
    <xf numFmtId="0" fontId="6" fillId="0" borderId="0" xfId="0" applyFont="1" applyFill="1" applyAlignment="1" applyProtection="1">
      <alignment horizontal="left" vertical="center"/>
    </xf>
    <xf numFmtId="49" fontId="2" fillId="7" borderId="26" xfId="0" applyNumberFormat="1" applyFont="1" applyFill="1" applyBorder="1" applyAlignment="1" applyProtection="1">
      <alignment horizontal="center"/>
      <protection locked="0"/>
    </xf>
    <xf numFmtId="49" fontId="2" fillId="7" borderId="27" xfId="0" applyNumberFormat="1" applyFont="1" applyFill="1" applyBorder="1" applyAlignment="1" applyProtection="1">
      <alignment horizontal="center"/>
      <protection locked="0"/>
    </xf>
    <xf numFmtId="49" fontId="2" fillId="7" borderId="28" xfId="0" applyNumberFormat="1" applyFont="1" applyFill="1" applyBorder="1" applyAlignment="1" applyProtection="1">
      <alignment horizontal="center"/>
      <protection locked="0"/>
    </xf>
    <xf numFmtId="0" fontId="6" fillId="0" borderId="0" xfId="0" applyFont="1" applyAlignment="1" applyProtection="1">
      <alignment horizontal="center" vertical="center"/>
    </xf>
  </cellXfs>
  <cellStyles count="4">
    <cellStyle name="Euro" xfId="1"/>
    <cellStyle name="Komma" xfId="2" builtinId="3"/>
    <cellStyle name="Prozent" xfId="3" builtinId="5"/>
    <cellStyle name="Standard" xfId="0" builtinId="0"/>
  </cellStyles>
  <dxfs count="20">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
      <font>
        <b/>
        <i val="0"/>
        <color rgb="FFC00000"/>
      </font>
      <fill>
        <patternFill>
          <bgColor theme="5" tint="0.7999816888943144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UA228"/>
  <sheetViews>
    <sheetView showGridLines="0" showRowColHeaders="0" tabSelected="1" showRuler="0" view="pageLayout" zoomScaleNormal="180" zoomScaleSheetLayoutView="124" workbookViewId="0">
      <selection activeCell="H57" sqref="H57"/>
    </sheetView>
  </sheetViews>
  <sheetFormatPr baseColWidth="10" defaultColWidth="10.88671875" defaultRowHeight="13.2" x14ac:dyDescent="0.25"/>
  <cols>
    <col min="1" max="1" width="0.109375" style="7" customWidth="1"/>
    <col min="2" max="2" width="6.44140625" style="65" customWidth="1"/>
    <col min="3" max="3" width="4.44140625" style="3" customWidth="1"/>
    <col min="4" max="4" width="27.44140625" style="3" customWidth="1"/>
    <col min="5" max="5" width="11.88671875" style="3" customWidth="1"/>
    <col min="6" max="6" width="6.44140625" style="190" customWidth="1"/>
    <col min="7" max="7" width="3.88671875" style="96" customWidth="1"/>
    <col min="8" max="8" width="6.88671875" style="3" customWidth="1"/>
    <col min="9" max="9" width="1.88671875" style="3" customWidth="1"/>
    <col min="10" max="10" width="11.44140625" style="3" customWidth="1"/>
    <col min="11" max="11" width="3.44140625" style="3" customWidth="1"/>
    <col min="12" max="12" width="9.6640625" style="3" customWidth="1"/>
    <col min="13" max="13" width="0.109375" style="132" customWidth="1"/>
    <col min="14" max="14" width="12.6640625" style="133" hidden="1" customWidth="1"/>
    <col min="15" max="18" width="8.33203125" style="133" hidden="1" customWidth="1"/>
    <col min="19" max="19" width="8.33203125" style="132" hidden="1" customWidth="1"/>
    <col min="20" max="20" width="0" style="132" hidden="1" customWidth="1"/>
    <col min="21" max="537" width="0" style="3" hidden="1" customWidth="1"/>
    <col min="538" max="16384" width="10.88671875" style="3"/>
  </cols>
  <sheetData>
    <row r="1" spans="1:537" s="66" customFormat="1" ht="14.1" customHeight="1" x14ac:dyDescent="0.2">
      <c r="A1" s="67"/>
      <c r="B1" s="180"/>
      <c r="C1" s="243"/>
      <c r="D1" s="243"/>
      <c r="F1" s="137"/>
      <c r="G1" s="196"/>
      <c r="K1" s="197"/>
      <c r="L1" s="242"/>
      <c r="N1" s="100"/>
      <c r="O1" s="100"/>
      <c r="P1" s="100"/>
      <c r="Q1" s="100"/>
      <c r="R1" s="100"/>
    </row>
    <row r="2" spans="1:537" s="66" customFormat="1" ht="14.1" customHeight="1" x14ac:dyDescent="0.2">
      <c r="A2" s="67"/>
      <c r="B2" s="180"/>
      <c r="C2" s="243"/>
      <c r="D2" s="243"/>
      <c r="F2" s="137"/>
      <c r="G2" s="196"/>
      <c r="K2" s="197"/>
      <c r="L2" s="242"/>
      <c r="N2" s="100"/>
      <c r="O2" s="100"/>
      <c r="P2" s="100"/>
      <c r="Q2" s="100"/>
      <c r="R2" s="100"/>
    </row>
    <row r="3" spans="1:537" s="66" customFormat="1" ht="14.1" customHeight="1" x14ac:dyDescent="0.2">
      <c r="A3" s="67"/>
      <c r="B3" s="281" t="s">
        <v>62</v>
      </c>
      <c r="C3" s="281"/>
      <c r="D3" s="281"/>
      <c r="E3" s="281"/>
      <c r="F3" s="281"/>
      <c r="G3" s="196"/>
      <c r="K3" s="197"/>
      <c r="L3" s="242"/>
      <c r="N3" s="100"/>
      <c r="O3" s="100"/>
      <c r="P3" s="100"/>
      <c r="Q3" s="100"/>
      <c r="R3" s="100"/>
    </row>
    <row r="4" spans="1:537" s="66" customFormat="1" ht="14.1" customHeight="1" x14ac:dyDescent="0.2">
      <c r="A4" s="67"/>
      <c r="B4" s="277" t="s">
        <v>59</v>
      </c>
      <c r="C4" s="277"/>
      <c r="D4" s="277"/>
      <c r="E4" s="277"/>
      <c r="F4" s="277"/>
      <c r="G4" s="196"/>
      <c r="K4" s="197"/>
      <c r="L4" s="242"/>
      <c r="N4" s="100"/>
      <c r="O4" s="100"/>
      <c r="P4" s="100"/>
      <c r="Q4" s="100"/>
      <c r="R4" s="100"/>
    </row>
    <row r="5" spans="1:537" s="64" customFormat="1" ht="17.399999999999999" x14ac:dyDescent="0.3">
      <c r="A5" s="169"/>
      <c r="C5" s="63"/>
      <c r="D5" s="63"/>
      <c r="E5" s="63"/>
      <c r="F5" s="183"/>
      <c r="G5" s="93"/>
      <c r="H5" s="63"/>
      <c r="I5" s="63"/>
      <c r="J5" s="63"/>
      <c r="K5" s="63"/>
      <c r="L5" s="85"/>
      <c r="M5" s="122"/>
      <c r="N5" s="123"/>
      <c r="O5" s="123"/>
      <c r="P5" s="123"/>
      <c r="Q5" s="123"/>
      <c r="R5" s="123"/>
      <c r="S5" s="122"/>
      <c r="T5" s="122"/>
    </row>
    <row r="6" spans="1:537" s="65" customFormat="1" ht="16.5" customHeight="1" x14ac:dyDescent="0.2">
      <c r="A6" s="68"/>
      <c r="B6" s="285"/>
      <c r="C6" s="285"/>
      <c r="D6" s="285"/>
      <c r="E6" s="65" t="s">
        <v>75</v>
      </c>
      <c r="F6" s="272"/>
      <c r="G6" s="273"/>
      <c r="H6" s="274"/>
      <c r="K6" s="70" t="s">
        <v>52</v>
      </c>
      <c r="L6" s="208"/>
      <c r="M6" s="66"/>
      <c r="N6" s="100"/>
      <c r="O6" s="100"/>
      <c r="P6" s="100"/>
      <c r="Q6" s="100"/>
      <c r="R6" s="100"/>
      <c r="S6" s="66"/>
      <c r="T6" s="66"/>
    </row>
    <row r="7" spans="1:537" s="66" customFormat="1" ht="6.9" customHeight="1" x14ac:dyDescent="0.2">
      <c r="A7" s="67"/>
      <c r="B7" s="180"/>
      <c r="C7" s="243"/>
      <c r="D7" s="243"/>
      <c r="F7" s="137"/>
      <c r="G7" s="196"/>
      <c r="K7" s="197"/>
      <c r="L7" s="242"/>
      <c r="N7" s="100"/>
      <c r="O7" s="100"/>
      <c r="P7" s="100"/>
      <c r="Q7" s="100"/>
      <c r="R7" s="100"/>
    </row>
    <row r="8" spans="1:537" s="65" customFormat="1" ht="16.5" customHeight="1" x14ac:dyDescent="0.2">
      <c r="A8" s="68"/>
      <c r="B8" s="68" t="s">
        <v>46</v>
      </c>
      <c r="C8" s="68"/>
      <c r="D8" s="68"/>
      <c r="E8" s="282"/>
      <c r="F8" s="283"/>
      <c r="G8" s="283"/>
      <c r="H8" s="283"/>
      <c r="I8" s="283"/>
      <c r="J8" s="283"/>
      <c r="K8" s="283"/>
      <c r="L8" s="284"/>
      <c r="M8" s="66"/>
      <c r="N8" s="100"/>
      <c r="O8" s="100"/>
      <c r="P8" s="100"/>
      <c r="Q8" s="100"/>
      <c r="R8" s="100"/>
      <c r="S8" s="66"/>
      <c r="T8" s="66"/>
    </row>
    <row r="9" spans="1:537" s="66" customFormat="1" ht="4.5" customHeight="1" x14ac:dyDescent="0.2">
      <c r="A9" s="67"/>
      <c r="B9" s="180"/>
      <c r="C9" s="243"/>
      <c r="D9" s="243"/>
      <c r="F9" s="137"/>
      <c r="G9" s="196"/>
      <c r="K9" s="197"/>
      <c r="L9" s="242"/>
      <c r="N9" s="100"/>
      <c r="O9" s="100"/>
      <c r="P9" s="100"/>
      <c r="Q9" s="100"/>
      <c r="R9" s="100"/>
    </row>
    <row r="10" spans="1:537" s="65" customFormat="1" ht="16.5" customHeight="1" x14ac:dyDescent="0.2">
      <c r="A10" s="68"/>
      <c r="B10" s="68"/>
      <c r="C10" s="68"/>
      <c r="D10" s="68"/>
      <c r="E10" s="282"/>
      <c r="F10" s="283"/>
      <c r="G10" s="283"/>
      <c r="H10" s="283"/>
      <c r="I10" s="283"/>
      <c r="J10" s="283"/>
      <c r="K10" s="283"/>
      <c r="L10" s="284"/>
      <c r="M10" s="66"/>
      <c r="N10" s="100"/>
      <c r="O10" s="100"/>
      <c r="P10" s="100"/>
      <c r="Q10" s="100"/>
      <c r="R10" s="100"/>
      <c r="S10" s="66"/>
      <c r="T10" s="66"/>
    </row>
    <row r="11" spans="1:537" s="65" customFormat="1" ht="10.199999999999999" x14ac:dyDescent="0.2">
      <c r="A11" s="68"/>
      <c r="E11" s="78"/>
      <c r="F11" s="145"/>
      <c r="G11" s="69"/>
      <c r="H11" s="68"/>
      <c r="I11" s="68"/>
      <c r="J11" s="68"/>
      <c r="K11" s="67"/>
      <c r="L11" s="68"/>
      <c r="M11" s="66"/>
      <c r="N11" s="100">
        <v>1</v>
      </c>
      <c r="O11" s="100">
        <v>2</v>
      </c>
      <c r="P11" s="100">
        <v>3</v>
      </c>
      <c r="Q11" s="100">
        <v>4</v>
      </c>
      <c r="R11" s="100">
        <v>5</v>
      </c>
      <c r="S11" s="66"/>
      <c r="T11" s="66"/>
    </row>
    <row r="12" spans="1:537" s="66" customFormat="1" ht="16.5" customHeight="1" x14ac:dyDescent="0.2">
      <c r="A12" s="67"/>
      <c r="B12" s="65" t="s">
        <v>47</v>
      </c>
      <c r="C12" s="65"/>
      <c r="D12" s="65"/>
      <c r="E12" s="282"/>
      <c r="F12" s="283"/>
      <c r="G12" s="283"/>
      <c r="H12" s="283"/>
      <c r="I12" s="283"/>
      <c r="J12" s="283"/>
      <c r="K12" s="283"/>
      <c r="L12" s="284"/>
      <c r="N12" s="100"/>
      <c r="O12" s="100"/>
      <c r="P12" s="100"/>
      <c r="Q12" s="100"/>
      <c r="R12" s="100"/>
    </row>
    <row r="13" spans="1:537" s="66" customFormat="1" ht="4.5" customHeight="1" x14ac:dyDescent="0.2">
      <c r="A13" s="67"/>
      <c r="B13" s="180"/>
      <c r="C13" s="243"/>
      <c r="D13" s="243"/>
      <c r="F13" s="137"/>
      <c r="G13" s="196"/>
      <c r="K13" s="197"/>
      <c r="L13" s="242"/>
      <c r="N13" s="100"/>
      <c r="O13" s="100"/>
      <c r="P13" s="100"/>
      <c r="Q13" s="100"/>
      <c r="R13" s="100"/>
    </row>
    <row r="14" spans="1:537" s="66" customFormat="1" ht="16.5" customHeight="1" x14ac:dyDescent="0.2">
      <c r="A14" s="67"/>
      <c r="B14" s="65"/>
      <c r="C14" s="65"/>
      <c r="D14" s="65"/>
      <c r="E14" s="282"/>
      <c r="F14" s="283"/>
      <c r="G14" s="283"/>
      <c r="H14" s="283"/>
      <c r="I14" s="283"/>
      <c r="J14" s="283"/>
      <c r="K14" s="283"/>
      <c r="L14" s="284"/>
      <c r="N14" s="100"/>
      <c r="O14" s="100"/>
      <c r="P14" s="100"/>
      <c r="Q14" s="100"/>
      <c r="R14" s="100"/>
    </row>
    <row r="15" spans="1:537" s="252" customFormat="1" ht="14.4" thickBot="1" x14ac:dyDescent="0.3">
      <c r="A15" s="250"/>
      <c r="B15" s="250"/>
      <c r="C15" s="250"/>
      <c r="D15" s="250"/>
      <c r="E15" s="250"/>
      <c r="F15" s="250"/>
      <c r="G15" s="250"/>
      <c r="H15" s="250"/>
      <c r="I15" s="250"/>
      <c r="J15" s="250"/>
      <c r="K15" s="250"/>
      <c r="L15" s="250"/>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1"/>
      <c r="BI15" s="251"/>
      <c r="BJ15" s="251"/>
      <c r="BK15" s="251"/>
      <c r="BL15" s="251"/>
      <c r="BM15" s="251"/>
      <c r="BN15" s="251"/>
      <c r="BO15" s="251"/>
      <c r="BP15" s="251"/>
      <c r="BQ15" s="251"/>
      <c r="BR15" s="251"/>
      <c r="BS15" s="251"/>
      <c r="BT15" s="251"/>
      <c r="BU15" s="251"/>
      <c r="BV15" s="251"/>
      <c r="BW15" s="251"/>
      <c r="BX15" s="251"/>
      <c r="BY15" s="251"/>
      <c r="BZ15" s="251"/>
      <c r="CA15" s="251"/>
      <c r="CB15" s="251"/>
      <c r="CC15" s="251"/>
      <c r="CD15" s="251"/>
      <c r="CE15" s="251"/>
      <c r="CF15" s="251"/>
      <c r="CG15" s="251"/>
      <c r="CH15" s="251"/>
      <c r="CI15" s="251"/>
      <c r="CJ15" s="251"/>
      <c r="CK15" s="251"/>
      <c r="CL15" s="251"/>
      <c r="CM15" s="251"/>
      <c r="CN15" s="251"/>
      <c r="CO15" s="251"/>
      <c r="CP15" s="251"/>
      <c r="CQ15" s="251"/>
      <c r="CR15" s="251"/>
      <c r="CS15" s="251"/>
      <c r="CT15" s="251"/>
      <c r="CU15" s="251"/>
      <c r="CV15" s="251"/>
      <c r="CW15" s="251"/>
      <c r="CX15" s="251"/>
      <c r="CY15" s="251"/>
      <c r="CZ15" s="251"/>
      <c r="DA15" s="251"/>
      <c r="DB15" s="251"/>
      <c r="DC15" s="251"/>
      <c r="DD15" s="251"/>
      <c r="DE15" s="251"/>
      <c r="DF15" s="251"/>
      <c r="DG15" s="251"/>
      <c r="DH15" s="251"/>
      <c r="DI15" s="251"/>
      <c r="DJ15" s="251"/>
      <c r="DK15" s="251"/>
      <c r="DL15" s="251"/>
      <c r="DM15" s="251"/>
      <c r="DN15" s="251"/>
      <c r="DO15" s="251"/>
      <c r="DP15" s="251"/>
      <c r="DQ15" s="251"/>
      <c r="DR15" s="251"/>
      <c r="DS15" s="251"/>
      <c r="DT15" s="251"/>
      <c r="DU15" s="251"/>
      <c r="DV15" s="251"/>
      <c r="DW15" s="251"/>
      <c r="DX15" s="251"/>
      <c r="DY15" s="251"/>
      <c r="DZ15" s="251"/>
      <c r="EA15" s="251"/>
      <c r="EB15" s="251"/>
      <c r="EC15" s="251"/>
      <c r="ED15" s="251"/>
      <c r="EE15" s="251"/>
      <c r="EF15" s="251"/>
      <c r="EG15" s="251"/>
      <c r="EH15" s="251"/>
      <c r="EI15" s="251"/>
      <c r="EJ15" s="251"/>
      <c r="EK15" s="251"/>
      <c r="EL15" s="251"/>
      <c r="EM15" s="251"/>
      <c r="EN15" s="251"/>
      <c r="EO15" s="251"/>
      <c r="EP15" s="251"/>
      <c r="EQ15" s="251"/>
      <c r="ER15" s="251"/>
      <c r="ES15" s="251"/>
      <c r="ET15" s="251"/>
      <c r="EU15" s="251"/>
      <c r="EV15" s="251"/>
      <c r="EW15" s="251"/>
      <c r="EX15" s="251"/>
      <c r="EY15" s="251"/>
      <c r="EZ15" s="251"/>
      <c r="FA15" s="251"/>
      <c r="FB15" s="251"/>
      <c r="FC15" s="251"/>
      <c r="FD15" s="251"/>
      <c r="FE15" s="251"/>
      <c r="FF15" s="251"/>
      <c r="FG15" s="251"/>
      <c r="FH15" s="251"/>
      <c r="FI15" s="251"/>
      <c r="FJ15" s="251"/>
      <c r="FK15" s="251"/>
      <c r="FL15" s="251"/>
      <c r="FM15" s="251"/>
      <c r="FN15" s="251"/>
      <c r="FO15" s="251"/>
      <c r="FP15" s="251"/>
      <c r="FQ15" s="251"/>
      <c r="FR15" s="251"/>
      <c r="FS15" s="251"/>
      <c r="FT15" s="251"/>
      <c r="FU15" s="251"/>
      <c r="FV15" s="251"/>
      <c r="FW15" s="251"/>
      <c r="FX15" s="251"/>
      <c r="FY15" s="251"/>
      <c r="FZ15" s="251"/>
      <c r="GA15" s="251"/>
      <c r="GB15" s="251"/>
      <c r="GC15" s="251"/>
      <c r="GD15" s="251"/>
      <c r="GE15" s="251"/>
      <c r="GF15" s="251"/>
      <c r="GG15" s="251"/>
      <c r="GH15" s="251"/>
      <c r="GI15" s="251"/>
      <c r="GJ15" s="251"/>
      <c r="GK15" s="251"/>
      <c r="GL15" s="251"/>
      <c r="GM15" s="251"/>
      <c r="GN15" s="251"/>
      <c r="GO15" s="251"/>
      <c r="GP15" s="251"/>
      <c r="GQ15" s="251"/>
      <c r="GR15" s="251"/>
      <c r="GS15" s="251"/>
      <c r="GT15" s="251"/>
      <c r="GU15" s="251"/>
      <c r="GV15" s="251"/>
      <c r="GW15" s="251"/>
      <c r="GX15" s="251"/>
      <c r="GY15" s="251"/>
      <c r="GZ15" s="251"/>
      <c r="HA15" s="251"/>
      <c r="HB15" s="251"/>
      <c r="HC15" s="251"/>
      <c r="HD15" s="251"/>
      <c r="HE15" s="251"/>
      <c r="HF15" s="251"/>
      <c r="HG15" s="251"/>
      <c r="HH15" s="251"/>
      <c r="HI15" s="251"/>
      <c r="HJ15" s="251"/>
      <c r="HK15" s="251"/>
      <c r="HL15" s="251"/>
      <c r="HM15" s="251"/>
      <c r="HN15" s="251"/>
      <c r="HO15" s="251"/>
      <c r="HP15" s="251"/>
      <c r="HQ15" s="251"/>
      <c r="HR15" s="251"/>
      <c r="HS15" s="251"/>
      <c r="HT15" s="251"/>
      <c r="HU15" s="251"/>
      <c r="HV15" s="251"/>
      <c r="HW15" s="251"/>
      <c r="HX15" s="251"/>
      <c r="HY15" s="251"/>
      <c r="HZ15" s="251"/>
      <c r="IA15" s="251"/>
      <c r="IB15" s="251"/>
      <c r="IC15" s="251"/>
      <c r="ID15" s="251"/>
      <c r="IE15" s="251"/>
      <c r="IF15" s="251"/>
      <c r="IG15" s="251"/>
      <c r="IH15" s="251"/>
      <c r="II15" s="251"/>
      <c r="IJ15" s="251"/>
      <c r="IK15" s="251"/>
      <c r="IL15" s="251"/>
      <c r="IM15" s="251"/>
      <c r="IN15" s="251"/>
      <c r="IO15" s="251"/>
      <c r="IP15" s="251"/>
      <c r="IQ15" s="251"/>
      <c r="IR15" s="251"/>
      <c r="IS15" s="251"/>
      <c r="IT15" s="251"/>
      <c r="IU15" s="251"/>
      <c r="IV15" s="251"/>
      <c r="IW15" s="251"/>
      <c r="IX15" s="251"/>
      <c r="IY15" s="251"/>
      <c r="IZ15" s="251"/>
      <c r="JA15" s="251"/>
      <c r="JB15" s="251"/>
      <c r="JC15" s="251"/>
      <c r="JD15" s="251"/>
      <c r="JE15" s="251"/>
      <c r="JF15" s="251"/>
      <c r="JG15" s="251"/>
      <c r="JH15" s="251"/>
      <c r="JI15" s="251"/>
      <c r="JJ15" s="251"/>
      <c r="JK15" s="251"/>
      <c r="JL15" s="251"/>
      <c r="JM15" s="251"/>
      <c r="JN15" s="251"/>
      <c r="JO15" s="251"/>
      <c r="JP15" s="251"/>
      <c r="JQ15" s="251"/>
      <c r="JR15" s="251"/>
      <c r="JS15" s="251"/>
      <c r="JT15" s="251"/>
      <c r="JU15" s="251"/>
      <c r="JV15" s="251"/>
      <c r="JW15" s="251"/>
      <c r="JX15" s="251"/>
      <c r="JY15" s="251"/>
      <c r="JZ15" s="251"/>
      <c r="KA15" s="251"/>
      <c r="KB15" s="251"/>
      <c r="KC15" s="251"/>
      <c r="KD15" s="251"/>
      <c r="KE15" s="251"/>
      <c r="KF15" s="251"/>
      <c r="KG15" s="251"/>
      <c r="KH15" s="251"/>
      <c r="KI15" s="251"/>
      <c r="KJ15" s="251"/>
      <c r="KK15" s="251"/>
      <c r="KL15" s="251"/>
      <c r="KM15" s="251"/>
      <c r="KN15" s="251"/>
      <c r="KO15" s="251"/>
      <c r="KP15" s="251"/>
      <c r="KQ15" s="251"/>
      <c r="KR15" s="251"/>
      <c r="KS15" s="251"/>
      <c r="KT15" s="251"/>
      <c r="KU15" s="251"/>
      <c r="KV15" s="251"/>
      <c r="KW15" s="251"/>
      <c r="KX15" s="251"/>
      <c r="KY15" s="251"/>
      <c r="KZ15" s="251"/>
      <c r="LA15" s="251"/>
      <c r="LB15" s="251"/>
      <c r="LC15" s="251"/>
      <c r="LD15" s="251"/>
      <c r="LE15" s="251"/>
      <c r="LF15" s="251"/>
      <c r="LG15" s="251"/>
      <c r="LH15" s="251"/>
      <c r="LI15" s="251"/>
      <c r="LJ15" s="251"/>
      <c r="LK15" s="251"/>
      <c r="LL15" s="251"/>
      <c r="LM15" s="251"/>
      <c r="LN15" s="251"/>
      <c r="LO15" s="251"/>
      <c r="LP15" s="251"/>
      <c r="LQ15" s="251"/>
      <c r="LR15" s="251"/>
      <c r="LS15" s="251"/>
      <c r="LT15" s="251"/>
      <c r="LU15" s="251"/>
      <c r="LV15" s="251"/>
      <c r="LW15" s="251"/>
      <c r="LX15" s="251"/>
      <c r="LY15" s="251"/>
      <c r="LZ15" s="251"/>
      <c r="MA15" s="251"/>
      <c r="MB15" s="251"/>
      <c r="MC15" s="251"/>
      <c r="MD15" s="251"/>
      <c r="ME15" s="251"/>
      <c r="MF15" s="251"/>
      <c r="MG15" s="251"/>
      <c r="MH15" s="251"/>
      <c r="MI15" s="251"/>
      <c r="MJ15" s="251"/>
      <c r="MK15" s="251"/>
      <c r="ML15" s="251"/>
      <c r="MM15" s="251"/>
      <c r="MN15" s="251"/>
      <c r="MO15" s="251"/>
      <c r="MP15" s="251"/>
      <c r="MQ15" s="251"/>
      <c r="MR15" s="251"/>
      <c r="MS15" s="251"/>
      <c r="MT15" s="251"/>
      <c r="MU15" s="251"/>
      <c r="MV15" s="251"/>
      <c r="MW15" s="251"/>
      <c r="MX15" s="251"/>
      <c r="MY15" s="251"/>
      <c r="MZ15" s="251"/>
      <c r="NA15" s="251"/>
      <c r="NB15" s="251"/>
      <c r="NC15" s="251"/>
      <c r="ND15" s="251"/>
      <c r="NE15" s="251"/>
      <c r="NF15" s="251"/>
      <c r="NG15" s="251"/>
      <c r="NH15" s="251"/>
      <c r="NI15" s="251"/>
      <c r="NJ15" s="251"/>
      <c r="NK15" s="251"/>
      <c r="NL15" s="251"/>
      <c r="NM15" s="251"/>
      <c r="NN15" s="251"/>
      <c r="NO15" s="251"/>
      <c r="NP15" s="251"/>
      <c r="NQ15" s="251"/>
      <c r="NR15" s="251"/>
      <c r="NS15" s="251"/>
      <c r="NT15" s="251"/>
      <c r="NU15" s="251"/>
      <c r="NV15" s="251"/>
      <c r="NW15" s="251"/>
      <c r="NX15" s="251"/>
      <c r="NY15" s="251"/>
      <c r="NZ15" s="251"/>
      <c r="OA15" s="251"/>
      <c r="OB15" s="251"/>
      <c r="OC15" s="251"/>
      <c r="OD15" s="251"/>
      <c r="OE15" s="251"/>
      <c r="OF15" s="251"/>
      <c r="OG15" s="251"/>
      <c r="OH15" s="251"/>
      <c r="OI15" s="251"/>
      <c r="OJ15" s="251"/>
      <c r="OK15" s="251"/>
      <c r="OL15" s="251"/>
      <c r="OM15" s="251"/>
      <c r="ON15" s="251"/>
      <c r="OO15" s="251"/>
      <c r="OP15" s="251"/>
      <c r="OQ15" s="251"/>
      <c r="OR15" s="251"/>
      <c r="OS15" s="251"/>
      <c r="OT15" s="251"/>
      <c r="OU15" s="251"/>
      <c r="OV15" s="251"/>
      <c r="OW15" s="251"/>
      <c r="OX15" s="251"/>
      <c r="OY15" s="251"/>
      <c r="OZ15" s="251"/>
      <c r="PA15" s="251"/>
      <c r="PB15" s="251"/>
      <c r="PC15" s="251"/>
      <c r="PD15" s="251"/>
      <c r="PE15" s="251"/>
      <c r="PF15" s="251"/>
      <c r="PG15" s="251"/>
      <c r="PH15" s="251"/>
      <c r="PI15" s="251"/>
      <c r="PJ15" s="251"/>
      <c r="PK15" s="251"/>
      <c r="PL15" s="251"/>
      <c r="PM15" s="251"/>
      <c r="PN15" s="251"/>
      <c r="PO15" s="251"/>
      <c r="PP15" s="251"/>
      <c r="PQ15" s="251"/>
      <c r="PR15" s="251"/>
      <c r="PS15" s="251"/>
      <c r="PT15" s="251"/>
      <c r="PU15" s="251"/>
      <c r="PV15" s="251"/>
      <c r="PW15" s="251"/>
      <c r="PX15" s="251"/>
      <c r="PY15" s="251"/>
      <c r="PZ15" s="251"/>
      <c r="QA15" s="251"/>
      <c r="QB15" s="251"/>
      <c r="QC15" s="251"/>
      <c r="QD15" s="251"/>
      <c r="QE15" s="251"/>
      <c r="QF15" s="251"/>
      <c r="QG15" s="251"/>
      <c r="QH15" s="251"/>
      <c r="QI15" s="251"/>
      <c r="QJ15" s="251"/>
      <c r="QK15" s="251"/>
      <c r="QL15" s="251"/>
      <c r="QM15" s="251"/>
      <c r="QN15" s="251"/>
      <c r="QO15" s="251"/>
      <c r="QP15" s="251"/>
      <c r="QQ15" s="251"/>
      <c r="QR15" s="251"/>
      <c r="QS15" s="251"/>
      <c r="QT15" s="251"/>
      <c r="QU15" s="251"/>
      <c r="QV15" s="251"/>
      <c r="QW15" s="251"/>
      <c r="QX15" s="251"/>
      <c r="QY15" s="251"/>
      <c r="QZ15" s="251"/>
      <c r="RA15" s="251"/>
      <c r="RB15" s="251"/>
      <c r="RC15" s="251"/>
      <c r="RD15" s="251"/>
      <c r="RE15" s="251"/>
      <c r="RF15" s="251"/>
      <c r="RG15" s="251"/>
      <c r="RH15" s="251"/>
      <c r="RI15" s="251"/>
      <c r="RJ15" s="251"/>
      <c r="RK15" s="251"/>
      <c r="RL15" s="251"/>
      <c r="RM15" s="251"/>
      <c r="RN15" s="251"/>
      <c r="RO15" s="251"/>
      <c r="RP15" s="251"/>
      <c r="RQ15" s="251"/>
      <c r="RR15" s="251"/>
      <c r="RS15" s="251"/>
      <c r="RT15" s="251"/>
      <c r="RU15" s="251"/>
      <c r="RV15" s="251"/>
      <c r="RW15" s="251"/>
      <c r="RX15" s="251"/>
      <c r="RY15" s="251"/>
      <c r="RZ15" s="251"/>
      <c r="SA15" s="251"/>
      <c r="SB15" s="251"/>
      <c r="SC15" s="251"/>
      <c r="SD15" s="251"/>
      <c r="SE15" s="251"/>
      <c r="SF15" s="251"/>
      <c r="SG15" s="251"/>
      <c r="SH15" s="251"/>
      <c r="SI15" s="251"/>
      <c r="SJ15" s="251"/>
      <c r="SK15" s="251"/>
      <c r="SL15" s="251"/>
      <c r="SM15" s="251"/>
      <c r="SN15" s="251"/>
      <c r="SO15" s="251"/>
      <c r="SP15" s="251"/>
      <c r="SQ15" s="251"/>
      <c r="SR15" s="251"/>
      <c r="SS15" s="251"/>
      <c r="ST15" s="251"/>
      <c r="SU15" s="251"/>
      <c r="SV15" s="251"/>
      <c r="SW15" s="251"/>
      <c r="SX15" s="251"/>
      <c r="SY15" s="251"/>
      <c r="SZ15" s="251"/>
      <c r="TA15" s="251"/>
      <c r="TB15" s="251"/>
      <c r="TC15" s="251"/>
      <c r="TD15" s="251"/>
      <c r="TE15" s="251"/>
      <c r="TF15" s="251"/>
      <c r="TG15" s="251"/>
      <c r="TH15" s="251"/>
      <c r="TI15" s="251"/>
      <c r="TJ15" s="251"/>
      <c r="TK15" s="251"/>
      <c r="TL15" s="251"/>
      <c r="TM15" s="251"/>
      <c r="TN15" s="251"/>
      <c r="TO15" s="251"/>
      <c r="TP15" s="251"/>
      <c r="TQ15" s="251"/>
    </row>
    <row r="16" spans="1:537" s="252" customFormat="1" ht="8.1" customHeight="1" x14ac:dyDescent="0.25">
      <c r="A16" s="253"/>
      <c r="B16" s="254"/>
      <c r="C16" s="255"/>
      <c r="D16" s="255"/>
      <c r="E16" s="255"/>
      <c r="F16" s="255"/>
      <c r="G16" s="255"/>
      <c r="H16" s="255"/>
      <c r="I16" s="255"/>
      <c r="J16" s="255"/>
      <c r="K16" s="255"/>
      <c r="L16" s="256"/>
    </row>
    <row r="17" spans="1:20" s="252" customFormat="1" ht="13.8" x14ac:dyDescent="0.25">
      <c r="A17" s="253"/>
      <c r="B17" s="257"/>
      <c r="C17" s="258" t="s">
        <v>81</v>
      </c>
      <c r="D17" s="259"/>
      <c r="E17" s="260"/>
      <c r="F17" s="260"/>
      <c r="G17" s="260"/>
      <c r="H17" s="260"/>
      <c r="I17" s="260"/>
      <c r="J17" s="260"/>
      <c r="K17" s="260"/>
      <c r="L17" s="261"/>
    </row>
    <row r="18" spans="1:20" s="252" customFormat="1" ht="13.8" x14ac:dyDescent="0.25">
      <c r="A18" s="253"/>
      <c r="B18" s="262"/>
      <c r="C18" s="258" t="s">
        <v>80</v>
      </c>
      <c r="D18" s="263"/>
      <c r="E18" s="260"/>
      <c r="F18" s="260"/>
      <c r="G18" s="260"/>
      <c r="H18" s="260"/>
      <c r="I18" s="260"/>
      <c r="J18" s="260"/>
      <c r="K18" s="260"/>
      <c r="L18" s="261"/>
    </row>
    <row r="19" spans="1:20" s="252" customFormat="1" ht="13.8" x14ac:dyDescent="0.25">
      <c r="A19" s="253"/>
      <c r="B19" s="257"/>
      <c r="C19" s="258"/>
      <c r="D19" s="263"/>
      <c r="E19" s="260"/>
      <c r="F19" s="260"/>
      <c r="G19" s="260"/>
      <c r="H19" s="260"/>
      <c r="I19" s="260"/>
      <c r="J19" s="260"/>
      <c r="K19" s="260"/>
      <c r="L19" s="261"/>
    </row>
    <row r="20" spans="1:20" s="252" customFormat="1" ht="13.8" x14ac:dyDescent="0.25">
      <c r="A20" s="253"/>
      <c r="B20" s="257"/>
      <c r="C20" s="258" t="s">
        <v>79</v>
      </c>
      <c r="D20" s="260"/>
      <c r="E20" s="260"/>
      <c r="F20" s="260"/>
      <c r="G20" s="260"/>
      <c r="H20" s="260"/>
      <c r="I20" s="260"/>
      <c r="J20" s="260"/>
      <c r="K20" s="260"/>
      <c r="L20" s="261"/>
    </row>
    <row r="21" spans="1:20" s="252" customFormat="1" ht="13.8" x14ac:dyDescent="0.25">
      <c r="A21" s="253"/>
      <c r="B21" s="262"/>
      <c r="C21" s="258" t="s">
        <v>78</v>
      </c>
      <c r="D21" s="260"/>
      <c r="E21" s="260"/>
      <c r="F21" s="260"/>
      <c r="G21" s="260"/>
      <c r="H21" s="260"/>
      <c r="I21" s="260"/>
      <c r="J21" s="260"/>
      <c r="K21" s="260"/>
      <c r="L21" s="261"/>
    </row>
    <row r="22" spans="1:20" s="252" customFormat="1" ht="13.8" x14ac:dyDescent="0.25">
      <c r="A22" s="253"/>
      <c r="B22" s="262"/>
      <c r="C22" s="258" t="s">
        <v>77</v>
      </c>
      <c r="D22" s="260"/>
      <c r="E22" s="260"/>
      <c r="F22" s="260"/>
      <c r="G22" s="260"/>
      <c r="H22" s="260"/>
      <c r="I22" s="260"/>
      <c r="J22" s="260"/>
      <c r="K22" s="260"/>
      <c r="L22" s="261"/>
    </row>
    <row r="23" spans="1:20" s="252" customFormat="1" ht="9" customHeight="1" thickBot="1" x14ac:dyDescent="0.3">
      <c r="A23" s="253"/>
      <c r="B23" s="264"/>
      <c r="C23" s="265"/>
      <c r="D23" s="266"/>
      <c r="E23" s="266"/>
      <c r="F23" s="266"/>
      <c r="G23" s="266"/>
      <c r="H23" s="266"/>
      <c r="I23" s="266"/>
      <c r="J23" s="266"/>
      <c r="K23" s="266"/>
      <c r="L23" s="267"/>
    </row>
    <row r="24" spans="1:20" s="66" customFormat="1" ht="11.25" customHeight="1" x14ac:dyDescent="0.2">
      <c r="A24" s="67"/>
      <c r="B24" s="68"/>
      <c r="C24" s="68"/>
      <c r="D24" s="68"/>
      <c r="F24" s="145"/>
      <c r="G24" s="79"/>
      <c r="H24" s="67"/>
      <c r="I24" s="67"/>
      <c r="J24" s="67"/>
      <c r="K24" s="67"/>
      <c r="L24" s="67"/>
    </row>
    <row r="25" spans="1:20" s="65" customFormat="1" ht="14.1" customHeight="1" x14ac:dyDescent="0.2">
      <c r="A25" s="68"/>
      <c r="B25" s="81" t="s">
        <v>48</v>
      </c>
      <c r="C25" s="81"/>
      <c r="D25" s="81"/>
      <c r="E25" s="71"/>
      <c r="F25" s="203"/>
      <c r="G25" s="95"/>
      <c r="H25" s="176" t="str">
        <f>(IF(OR(F25=1,F25=2,F25=3,F25=4,F25=5),"","&lt;= Bitte Eingabe prüfen!"))</f>
        <v>&lt;= Bitte Eingabe prüfen!</v>
      </c>
      <c r="M25" s="66"/>
      <c r="N25" s="101">
        <v>1</v>
      </c>
      <c r="O25" s="101">
        <v>2</v>
      </c>
      <c r="P25" s="127">
        <v>3</v>
      </c>
      <c r="Q25" s="126">
        <v>4</v>
      </c>
      <c r="R25" s="126">
        <v>5</v>
      </c>
      <c r="S25" s="67"/>
      <c r="T25" s="66"/>
    </row>
    <row r="26" spans="1:20" s="66" customFormat="1" ht="4.5" customHeight="1" x14ac:dyDescent="0.2">
      <c r="A26" s="67"/>
      <c r="B26" s="180"/>
      <c r="C26" s="243"/>
      <c r="D26" s="243"/>
      <c r="F26" s="137"/>
      <c r="G26" s="196"/>
      <c r="K26" s="197"/>
      <c r="L26" s="242"/>
      <c r="N26" s="100"/>
      <c r="O26" s="100"/>
      <c r="P26" s="100"/>
      <c r="Q26" s="100"/>
      <c r="R26" s="100"/>
    </row>
    <row r="27" spans="1:20" s="65" customFormat="1" ht="14.1" customHeight="1" x14ac:dyDescent="0.2">
      <c r="A27" s="68"/>
      <c r="B27" s="81" t="s">
        <v>54</v>
      </c>
      <c r="C27" s="81"/>
      <c r="D27" s="81"/>
      <c r="E27" s="71"/>
      <c r="F27" s="207"/>
      <c r="G27" s="162" t="s">
        <v>55</v>
      </c>
      <c r="H27" s="206"/>
      <c r="I27" s="71" t="s">
        <v>56</v>
      </c>
      <c r="J27" s="68"/>
      <c r="K27" s="68"/>
      <c r="L27" s="68"/>
      <c r="M27" s="66"/>
      <c r="N27" s="101"/>
      <c r="O27" s="101"/>
      <c r="P27" s="127"/>
      <c r="Q27" s="126"/>
      <c r="R27" s="126"/>
      <c r="S27" s="67"/>
      <c r="T27" s="66"/>
    </row>
    <row r="28" spans="1:20" s="66" customFormat="1" ht="4.5" customHeight="1" x14ac:dyDescent="0.2">
      <c r="A28" s="67"/>
      <c r="B28" s="180"/>
      <c r="C28" s="243"/>
      <c r="D28" s="243"/>
      <c r="F28" s="137"/>
      <c r="G28" s="196"/>
      <c r="K28" s="197"/>
      <c r="L28" s="242"/>
      <c r="N28" s="100"/>
      <c r="O28" s="100"/>
      <c r="P28" s="100"/>
      <c r="Q28" s="100"/>
      <c r="R28" s="100"/>
    </row>
    <row r="29" spans="1:20" s="66" customFormat="1" ht="4.5" customHeight="1" x14ac:dyDescent="0.2">
      <c r="A29" s="67"/>
      <c r="B29" s="180"/>
      <c r="C29" s="243"/>
      <c r="D29" s="243"/>
      <c r="F29" s="137"/>
      <c r="G29" s="196"/>
      <c r="K29" s="197"/>
      <c r="L29" s="242"/>
      <c r="N29" s="100"/>
      <c r="O29" s="100"/>
      <c r="P29" s="100"/>
      <c r="Q29" s="100"/>
      <c r="R29" s="100"/>
    </row>
    <row r="30" spans="1:20" s="65" customFormat="1" ht="14.1" customHeight="1" x14ac:dyDescent="0.2">
      <c r="A30" s="68"/>
      <c r="B30" s="81" t="s">
        <v>57</v>
      </c>
      <c r="C30" s="81"/>
      <c r="D30" s="81"/>
      <c r="E30" s="71"/>
      <c r="F30" s="244"/>
      <c r="G30" s="95"/>
      <c r="H30" s="72"/>
      <c r="I30" s="71"/>
      <c r="J30" s="205"/>
      <c r="K30" s="69" t="s">
        <v>49</v>
      </c>
      <c r="L30" s="68"/>
      <c r="M30" s="66"/>
      <c r="N30" s="101"/>
      <c r="O30" s="177"/>
      <c r="P30" s="178"/>
      <c r="Q30" s="126"/>
      <c r="R30" s="126"/>
      <c r="S30" s="67"/>
      <c r="T30" s="66"/>
    </row>
    <row r="31" spans="1:20" s="66" customFormat="1" ht="4.5" customHeight="1" x14ac:dyDescent="0.2">
      <c r="A31" s="67"/>
      <c r="B31" s="180"/>
      <c r="C31" s="243"/>
      <c r="D31" s="243"/>
      <c r="F31" s="137"/>
      <c r="G31" s="196"/>
      <c r="K31" s="197"/>
      <c r="L31" s="242"/>
      <c r="N31" s="100"/>
      <c r="O31" s="100"/>
      <c r="P31" s="100"/>
      <c r="Q31" s="100"/>
      <c r="R31" s="100"/>
    </row>
    <row r="32" spans="1:20" s="65" customFormat="1" ht="14.1" customHeight="1" x14ac:dyDescent="0.2">
      <c r="A32" s="68"/>
      <c r="B32" s="81" t="s">
        <v>85</v>
      </c>
      <c r="C32" s="81"/>
      <c r="D32" s="81"/>
      <c r="E32" s="71"/>
      <c r="F32" s="244"/>
      <c r="G32" s="95"/>
      <c r="H32" s="72"/>
      <c r="I32" s="74"/>
      <c r="J32" s="204"/>
      <c r="K32" s="69" t="s">
        <v>49</v>
      </c>
      <c r="L32" s="68"/>
      <c r="M32" s="66"/>
      <c r="N32" s="101"/>
      <c r="O32" s="181">
        <f>(IF(OR(F25=1,F25=2,F25=3,F25=4,F25=5),F25,0))</f>
        <v>0</v>
      </c>
      <c r="P32" s="127"/>
      <c r="Q32" s="126"/>
      <c r="R32" s="126"/>
      <c r="S32" s="67"/>
      <c r="T32" s="66"/>
    </row>
    <row r="33" spans="1:21" s="65" customFormat="1" ht="14.25" customHeight="1" x14ac:dyDescent="0.2">
      <c r="A33" s="68"/>
      <c r="B33" s="81"/>
      <c r="C33" s="81"/>
      <c r="D33" s="81"/>
      <c r="E33" s="71"/>
      <c r="F33" s="244"/>
      <c r="G33" s="95"/>
      <c r="H33" s="72"/>
      <c r="I33" s="74"/>
      <c r="J33" s="172">
        <f>+J30+J32</f>
        <v>0</v>
      </c>
      <c r="K33" s="68"/>
      <c r="L33" s="68"/>
      <c r="M33" s="66"/>
      <c r="N33" s="101"/>
      <c r="O33" s="101"/>
      <c r="P33" s="127"/>
      <c r="Q33" s="126"/>
      <c r="R33" s="126"/>
      <c r="S33" s="67"/>
      <c r="T33" s="66"/>
    </row>
    <row r="34" spans="1:21" s="65" customFormat="1" ht="14.1" customHeight="1" x14ac:dyDescent="0.25">
      <c r="A34" s="68"/>
      <c r="B34" s="233" t="s">
        <v>58</v>
      </c>
      <c r="C34" s="83"/>
      <c r="D34" s="83"/>
      <c r="F34" s="184"/>
      <c r="G34" s="94"/>
      <c r="H34" s="92"/>
      <c r="I34" s="97"/>
      <c r="J34" s="234">
        <f>IF(OR(F25=1,F25=2,F25=3,F25=4,F25=5),IF(J33&gt;=25000000,Berechnung!D16,Berechnung!C13),0)</f>
        <v>0</v>
      </c>
      <c r="K34" s="121" t="s">
        <v>49</v>
      </c>
      <c r="L34" s="81"/>
      <c r="M34" s="66"/>
      <c r="N34" s="124"/>
      <c r="O34" s="125"/>
      <c r="P34" s="126"/>
      <c r="Q34" s="126"/>
      <c r="R34" s="126"/>
      <c r="S34" s="67"/>
      <c r="T34" s="66"/>
    </row>
    <row r="35" spans="1:21" s="66" customFormat="1" ht="4.5" customHeight="1" x14ac:dyDescent="0.2">
      <c r="A35" s="67"/>
      <c r="B35" s="180"/>
      <c r="C35" s="243"/>
      <c r="D35" s="243"/>
      <c r="F35" s="137"/>
      <c r="G35" s="196"/>
      <c r="K35" s="197"/>
      <c r="L35" s="242"/>
      <c r="N35" s="100"/>
      <c r="O35" s="100"/>
      <c r="P35" s="100"/>
      <c r="Q35" s="100"/>
      <c r="R35" s="100"/>
    </row>
    <row r="36" spans="1:21" s="65" customFormat="1" ht="14.1" customHeight="1" x14ac:dyDescent="0.2">
      <c r="A36" s="68"/>
      <c r="B36" s="81" t="s">
        <v>71</v>
      </c>
      <c r="C36" s="81"/>
      <c r="D36" s="81"/>
      <c r="E36" s="71"/>
      <c r="F36" s="203"/>
      <c r="G36" s="95"/>
      <c r="H36" s="175" t="str">
        <f>IF(OR(F36=0.1,F36=0.5,F36=0),"","&lt;= Bitte Eingabe prüfen!")</f>
        <v/>
      </c>
      <c r="I36" s="74"/>
      <c r="J36" s="174"/>
      <c r="K36" s="68"/>
      <c r="L36" s="68"/>
      <c r="M36" s="66"/>
      <c r="N36" s="101">
        <v>0.1</v>
      </c>
      <c r="O36" s="101">
        <v>0.5</v>
      </c>
      <c r="P36" s="127">
        <v>1</v>
      </c>
      <c r="Q36" s="126"/>
      <c r="R36" s="126"/>
      <c r="S36" s="67"/>
      <c r="T36" s="66"/>
    </row>
    <row r="37" spans="1:21" s="65" customFormat="1" ht="7.5" customHeight="1" x14ac:dyDescent="0.2">
      <c r="A37" s="68"/>
      <c r="B37" s="81"/>
      <c r="C37" s="81"/>
      <c r="D37" s="81"/>
      <c r="E37" s="71"/>
      <c r="F37" s="244"/>
      <c r="G37" s="95"/>
      <c r="H37" s="72"/>
      <c r="I37" s="74"/>
      <c r="J37" s="68"/>
      <c r="K37" s="68"/>
      <c r="L37" s="68"/>
      <c r="M37" s="66"/>
      <c r="N37" s="101"/>
      <c r="O37" s="101"/>
      <c r="P37" s="127"/>
      <c r="Q37" s="126"/>
      <c r="R37" s="126"/>
      <c r="S37" s="67"/>
      <c r="T37" s="66"/>
    </row>
    <row r="38" spans="1:21" s="65" customFormat="1" ht="14.1" customHeight="1" x14ac:dyDescent="0.25">
      <c r="A38" s="68"/>
      <c r="B38" s="209" t="s">
        <v>64</v>
      </c>
      <c r="C38" s="210"/>
      <c r="D38" s="210"/>
      <c r="E38" s="211"/>
      <c r="F38" s="212"/>
      <c r="G38" s="213"/>
      <c r="H38" s="211"/>
      <c r="I38" s="211"/>
      <c r="J38" s="211"/>
      <c r="K38" s="211"/>
      <c r="L38" s="211"/>
      <c r="M38" s="66"/>
      <c r="N38" s="101"/>
      <c r="O38" s="101"/>
      <c r="P38" s="127"/>
      <c r="Q38" s="100"/>
      <c r="R38" s="100"/>
      <c r="S38" s="66"/>
      <c r="T38" s="66"/>
    </row>
    <row r="39" spans="1:21" s="66" customFormat="1" ht="4.5" customHeight="1" x14ac:dyDescent="0.2">
      <c r="A39" s="67"/>
      <c r="B39" s="180"/>
      <c r="C39" s="243"/>
      <c r="D39" s="243"/>
      <c r="F39" s="137"/>
      <c r="G39" s="196"/>
      <c r="K39" s="197"/>
      <c r="L39" s="242"/>
      <c r="N39" s="100"/>
      <c r="O39" s="100"/>
      <c r="P39" s="100"/>
      <c r="Q39" s="100"/>
      <c r="R39" s="100"/>
    </row>
    <row r="40" spans="1:21" s="65" customFormat="1" ht="12" customHeight="1" x14ac:dyDescent="0.2">
      <c r="A40" s="68"/>
      <c r="B40" s="142"/>
      <c r="C40" s="142"/>
      <c r="D40" s="142"/>
      <c r="E40" s="143"/>
      <c r="F40" s="270" t="s">
        <v>72</v>
      </c>
      <c r="G40" s="280" t="s">
        <v>27</v>
      </c>
      <c r="H40" s="270" t="s">
        <v>53</v>
      </c>
      <c r="I40" s="280" t="s">
        <v>27</v>
      </c>
      <c r="J40" s="270" t="s">
        <v>74</v>
      </c>
      <c r="K40" s="278" t="s">
        <v>28</v>
      </c>
      <c r="L40" s="270" t="s">
        <v>43</v>
      </c>
      <c r="M40" s="66"/>
      <c r="N40" s="100"/>
      <c r="O40" s="100"/>
      <c r="P40" s="100"/>
      <c r="Q40" s="100"/>
      <c r="R40" s="100"/>
      <c r="S40" s="66"/>
      <c r="T40" s="66"/>
    </row>
    <row r="41" spans="1:21" s="65" customFormat="1" ht="11.25" customHeight="1" x14ac:dyDescent="0.2">
      <c r="A41" s="68"/>
      <c r="B41" s="144"/>
      <c r="C41" s="144"/>
      <c r="D41" s="144"/>
      <c r="E41" s="144"/>
      <c r="F41" s="271"/>
      <c r="G41" s="279"/>
      <c r="H41" s="271"/>
      <c r="I41" s="279"/>
      <c r="J41" s="271"/>
      <c r="K41" s="279"/>
      <c r="L41" s="271"/>
      <c r="M41" s="66"/>
      <c r="N41" s="100"/>
      <c r="O41" s="100"/>
      <c r="P41" s="100"/>
      <c r="Q41" s="100"/>
      <c r="R41" s="100"/>
      <c r="S41" s="66"/>
      <c r="T41" s="66"/>
    </row>
    <row r="42" spans="1:21" s="66" customFormat="1" ht="4.5" customHeight="1" x14ac:dyDescent="0.2">
      <c r="A42" s="67"/>
      <c r="B42" s="180"/>
      <c r="C42" s="243"/>
      <c r="D42" s="243"/>
      <c r="F42" s="137"/>
      <c r="G42" s="196"/>
      <c r="K42" s="197"/>
      <c r="L42" s="242"/>
      <c r="N42" s="100"/>
      <c r="O42" s="100"/>
      <c r="P42" s="100"/>
      <c r="Q42" s="100"/>
      <c r="R42" s="100"/>
    </row>
    <row r="43" spans="1:21" s="65" customFormat="1" ht="15" customHeight="1" x14ac:dyDescent="0.2">
      <c r="A43" s="67"/>
      <c r="B43" s="68" t="s">
        <v>12</v>
      </c>
      <c r="C43" s="68"/>
      <c r="D43" s="68"/>
      <c r="E43" s="68"/>
      <c r="F43" s="249">
        <v>0</v>
      </c>
      <c r="G43" s="94" t="s">
        <v>27</v>
      </c>
      <c r="H43" s="75">
        <f>IF(OR(F36=0.1,F36=0.5,F36=0),IF(OR(F36=0.1,F36=0.5),F36,1),0)</f>
        <v>1</v>
      </c>
      <c r="I43" s="82" t="s">
        <v>27</v>
      </c>
      <c r="J43" s="76">
        <f>IFERROR(GG,"")</f>
        <v>0</v>
      </c>
      <c r="K43" s="77" t="s">
        <v>28</v>
      </c>
      <c r="L43" s="182">
        <f>IFERROR(IF(OR(F43=1,F43=0),(ROUND(F43,0))*H43*J43,"Fehler"),0)</f>
        <v>0</v>
      </c>
      <c r="M43" s="179"/>
      <c r="N43" s="100">
        <v>0</v>
      </c>
      <c r="O43" s="100">
        <v>1</v>
      </c>
      <c r="P43" s="100"/>
      <c r="Q43" s="180"/>
      <c r="R43" s="100"/>
      <c r="S43" s="66"/>
      <c r="T43" s="66"/>
    </row>
    <row r="44" spans="1:21" s="66" customFormat="1" ht="4.5" customHeight="1" x14ac:dyDescent="0.2">
      <c r="A44" s="67"/>
      <c r="B44" s="180"/>
      <c r="C44" s="243"/>
      <c r="D44" s="243"/>
      <c r="F44" s="137"/>
      <c r="G44" s="196"/>
      <c r="K44" s="197"/>
      <c r="L44" s="242"/>
      <c r="N44" s="100"/>
      <c r="O44" s="100"/>
      <c r="P44" s="100"/>
      <c r="Q44" s="100"/>
      <c r="R44" s="100"/>
    </row>
    <row r="45" spans="1:21" s="65" customFormat="1" ht="15" customHeight="1" x14ac:dyDescent="0.2">
      <c r="A45" s="67"/>
      <c r="B45" s="68" t="s">
        <v>8</v>
      </c>
      <c r="C45" s="68"/>
      <c r="D45" s="68"/>
      <c r="E45" s="68"/>
      <c r="F45" s="249">
        <v>0</v>
      </c>
      <c r="G45" s="94" t="s">
        <v>27</v>
      </c>
      <c r="H45" s="75">
        <f>H43</f>
        <v>1</v>
      </c>
      <c r="I45" s="82" t="s">
        <v>27</v>
      </c>
      <c r="J45" s="76">
        <f>GG</f>
        <v>0</v>
      </c>
      <c r="K45" s="77" t="s">
        <v>28</v>
      </c>
      <c r="L45" s="182">
        <f>IFERROR(IF(OR(F45&lt;0,F45&gt;0.75),"Fehler",F45*H45*J45),0)</f>
        <v>0</v>
      </c>
      <c r="N45" s="100"/>
      <c r="P45" s="100"/>
      <c r="Q45" s="100"/>
      <c r="R45" s="100"/>
      <c r="S45" s="66"/>
      <c r="T45" s="66"/>
    </row>
    <row r="46" spans="1:21" s="66" customFormat="1" ht="4.5" customHeight="1" x14ac:dyDescent="0.2">
      <c r="A46" s="67"/>
      <c r="B46" s="180"/>
      <c r="C46" s="243"/>
      <c r="D46" s="243"/>
      <c r="F46" s="137"/>
      <c r="G46" s="196"/>
      <c r="K46" s="197"/>
      <c r="L46" s="242"/>
      <c r="N46" s="100"/>
      <c r="O46" s="100"/>
      <c r="P46" s="100"/>
      <c r="Q46" s="100"/>
      <c r="R46" s="100"/>
    </row>
    <row r="47" spans="1:21" s="65" customFormat="1" ht="15" customHeight="1" x14ac:dyDescent="0.25">
      <c r="A47" s="67"/>
      <c r="B47" s="68" t="s">
        <v>9</v>
      </c>
      <c r="C47" s="68"/>
      <c r="D47" s="68"/>
      <c r="E47" s="68"/>
      <c r="F47" s="249">
        <v>0</v>
      </c>
      <c r="G47" s="94" t="s">
        <v>27</v>
      </c>
      <c r="H47" s="75">
        <f>H43</f>
        <v>1</v>
      </c>
      <c r="I47" s="82" t="s">
        <v>27</v>
      </c>
      <c r="J47" s="76">
        <f>GG</f>
        <v>0</v>
      </c>
      <c r="K47" s="77" t="s">
        <v>28</v>
      </c>
      <c r="L47" s="182">
        <f>IFERROR(IF(OR(F47&lt;0,F47&gt;0.25),"Fehler",F47*H47*J47),0)</f>
        <v>0</v>
      </c>
      <c r="M47" s="66"/>
      <c r="N47" s="100"/>
      <c r="O47" s="100"/>
      <c r="P47" s="100"/>
      <c r="Q47" s="275"/>
      <c r="R47" s="276"/>
      <c r="S47" s="276"/>
      <c r="T47" s="276"/>
      <c r="U47" s="276"/>
    </row>
    <row r="48" spans="1:21" s="66" customFormat="1" ht="4.5" customHeight="1" x14ac:dyDescent="0.2">
      <c r="A48" s="67"/>
      <c r="B48" s="180"/>
      <c r="C48" s="243"/>
      <c r="D48" s="243"/>
      <c r="F48" s="137"/>
      <c r="G48" s="196"/>
      <c r="K48" s="197"/>
      <c r="L48" s="242"/>
      <c r="N48" s="100"/>
      <c r="O48" s="100"/>
      <c r="P48" s="100"/>
      <c r="Q48" s="100"/>
      <c r="R48" s="100"/>
    </row>
    <row r="49" spans="1:21" s="65" customFormat="1" ht="15" customHeight="1" x14ac:dyDescent="0.25">
      <c r="A49" s="67"/>
      <c r="B49" s="68" t="s">
        <v>10</v>
      </c>
      <c r="C49" s="68"/>
      <c r="D49" s="68"/>
      <c r="E49" s="68"/>
      <c r="F49" s="249">
        <v>0</v>
      </c>
      <c r="G49" s="94" t="s">
        <v>27</v>
      </c>
      <c r="H49" s="75">
        <f>H43</f>
        <v>1</v>
      </c>
      <c r="I49" s="82" t="s">
        <v>27</v>
      </c>
      <c r="J49" s="76">
        <f>GG</f>
        <v>0</v>
      </c>
      <c r="K49" s="77" t="s">
        <v>28</v>
      </c>
      <c r="L49" s="182">
        <f>IFERROR(IF(OR(F49&lt;0,F49&gt;0.5),"Fehler",F49*H49*J49),0)</f>
        <v>0</v>
      </c>
      <c r="M49" s="66"/>
      <c r="N49" s="100"/>
      <c r="O49" s="245"/>
      <c r="P49" s="100"/>
      <c r="Q49" s="275"/>
      <c r="R49" s="276"/>
      <c r="S49" s="276"/>
      <c r="T49" s="276"/>
      <c r="U49" s="276"/>
    </row>
    <row r="50" spans="1:21" s="66" customFormat="1" ht="4.5" customHeight="1" x14ac:dyDescent="0.2">
      <c r="A50" s="67"/>
      <c r="B50" s="180"/>
      <c r="C50" s="243"/>
      <c r="D50" s="243"/>
      <c r="F50" s="137"/>
      <c r="G50" s="196"/>
      <c r="K50" s="197"/>
      <c r="L50" s="242"/>
      <c r="N50" s="100"/>
      <c r="O50" s="100"/>
      <c r="P50" s="100"/>
      <c r="Q50" s="100"/>
      <c r="R50" s="100"/>
    </row>
    <row r="51" spans="1:21" s="65" customFormat="1" ht="15" customHeight="1" x14ac:dyDescent="0.2">
      <c r="A51" s="67"/>
      <c r="B51" s="68" t="s">
        <v>11</v>
      </c>
      <c r="C51" s="68"/>
      <c r="D51" s="68"/>
      <c r="E51" s="67"/>
      <c r="F51" s="249">
        <v>0</v>
      </c>
      <c r="G51" s="94" t="s">
        <v>27</v>
      </c>
      <c r="H51" s="75">
        <f>H43</f>
        <v>1</v>
      </c>
      <c r="I51" s="82" t="s">
        <v>27</v>
      </c>
      <c r="J51" s="76">
        <f>GG</f>
        <v>0</v>
      </c>
      <c r="K51" s="77" t="s">
        <v>28</v>
      </c>
      <c r="L51" s="182">
        <f>IFERROR(IF(OR(F51&lt;0,F51&gt;0.5),"Fehler",F51*H51*J51),0)</f>
        <v>0</v>
      </c>
      <c r="M51" s="66"/>
      <c r="N51" s="100"/>
      <c r="O51" s="100"/>
      <c r="P51" s="100"/>
      <c r="Q51" s="100"/>
      <c r="R51" s="100"/>
      <c r="S51" s="66"/>
      <c r="T51" s="66"/>
    </row>
    <row r="52" spans="1:21" s="66" customFormat="1" ht="4.5" customHeight="1" x14ac:dyDescent="0.2">
      <c r="A52" s="67"/>
      <c r="B52" s="246"/>
      <c r="C52" s="247"/>
      <c r="D52" s="247"/>
      <c r="E52" s="136"/>
      <c r="F52" s="199"/>
      <c r="G52" s="200"/>
      <c r="H52" s="136"/>
      <c r="I52" s="136"/>
      <c r="J52" s="136"/>
      <c r="K52" s="201"/>
      <c r="L52" s="248"/>
      <c r="N52" s="100"/>
      <c r="O52" s="100"/>
      <c r="P52" s="100"/>
      <c r="Q52" s="100"/>
      <c r="R52" s="100"/>
    </row>
    <row r="53" spans="1:21" s="65" customFormat="1" ht="15" customHeight="1" x14ac:dyDescent="0.2">
      <c r="A53" s="67"/>
      <c r="B53" s="149" t="s">
        <v>29</v>
      </c>
      <c r="C53" s="149"/>
      <c r="D53" s="149"/>
      <c r="E53" s="144"/>
      <c r="F53" s="185"/>
      <c r="G53" s="151"/>
      <c r="H53" s="150"/>
      <c r="I53" s="151"/>
      <c r="J53" s="152"/>
      <c r="K53" s="150"/>
      <c r="L53" s="165">
        <f>SUM(L43:L51)</f>
        <v>0</v>
      </c>
      <c r="M53" s="66"/>
      <c r="N53" s="100"/>
      <c r="O53" s="100"/>
      <c r="P53" s="100"/>
      <c r="Q53" s="100"/>
      <c r="R53" s="100"/>
      <c r="S53" s="66"/>
      <c r="T53" s="66"/>
    </row>
    <row r="54" spans="1:21" s="66" customFormat="1" ht="4.5" customHeight="1" x14ac:dyDescent="0.2">
      <c r="A54" s="67"/>
      <c r="B54" s="180"/>
      <c r="C54" s="243"/>
      <c r="D54" s="243"/>
      <c r="F54" s="137"/>
      <c r="G54" s="196"/>
      <c r="K54" s="197"/>
      <c r="L54" s="242"/>
      <c r="N54" s="100"/>
      <c r="O54" s="100"/>
      <c r="P54" s="100"/>
      <c r="Q54" s="100"/>
      <c r="R54" s="100"/>
    </row>
    <row r="55" spans="1:21" s="65" customFormat="1" ht="15" customHeight="1" x14ac:dyDescent="0.2">
      <c r="A55" s="67"/>
      <c r="B55" s="80" t="s">
        <v>30</v>
      </c>
      <c r="C55" s="80"/>
      <c r="D55" s="80"/>
      <c r="E55" s="68"/>
      <c r="F55" s="186"/>
      <c r="G55" s="79"/>
      <c r="H55" s="67"/>
      <c r="I55" s="79"/>
      <c r="J55" s="68"/>
      <c r="K55" s="68"/>
      <c r="L55" s="166"/>
      <c r="M55" s="66"/>
      <c r="N55" s="100"/>
      <c r="O55" s="100"/>
      <c r="P55" s="100"/>
      <c r="Q55" s="100"/>
      <c r="R55" s="100"/>
      <c r="S55" s="66"/>
      <c r="T55" s="66"/>
    </row>
    <row r="56" spans="1:21" s="66" customFormat="1" ht="4.5" customHeight="1" x14ac:dyDescent="0.2">
      <c r="A56" s="67"/>
      <c r="B56" s="180"/>
      <c r="C56" s="243"/>
      <c r="D56" s="243"/>
      <c r="F56" s="137"/>
      <c r="G56" s="196"/>
      <c r="K56" s="197"/>
      <c r="L56" s="242"/>
      <c r="N56" s="100"/>
      <c r="O56" s="100"/>
      <c r="P56" s="100"/>
      <c r="Q56" s="100"/>
      <c r="R56" s="100"/>
    </row>
    <row r="57" spans="1:21" s="65" customFormat="1" ht="15" customHeight="1" x14ac:dyDescent="0.2">
      <c r="A57" s="67"/>
      <c r="B57" s="68" t="s">
        <v>50</v>
      </c>
      <c r="C57" s="68"/>
      <c r="D57" s="68"/>
      <c r="E57" s="68"/>
      <c r="F57" s="249">
        <v>0</v>
      </c>
      <c r="G57" s="98" t="s">
        <v>27</v>
      </c>
      <c r="H57" s="75">
        <f>H43</f>
        <v>1</v>
      </c>
      <c r="I57" s="82" t="s">
        <v>27</v>
      </c>
      <c r="J57" s="76">
        <f>GG</f>
        <v>0</v>
      </c>
      <c r="K57" s="77" t="s">
        <v>28</v>
      </c>
      <c r="L57" s="182">
        <f>IFERROR(IF(OR(F57=0,F57=0.5),F57*H57*J57,"Fehler"),0)</f>
        <v>0</v>
      </c>
      <c r="M57" s="66"/>
      <c r="N57" s="100">
        <v>0</v>
      </c>
      <c r="O57" s="100">
        <v>0.5</v>
      </c>
      <c r="P57" s="100"/>
      <c r="Q57" s="100"/>
      <c r="R57" s="100"/>
      <c r="S57" s="66"/>
      <c r="T57" s="66"/>
    </row>
    <row r="58" spans="1:21" s="66" customFormat="1" ht="4.5" customHeight="1" x14ac:dyDescent="0.2">
      <c r="A58" s="67"/>
      <c r="B58" s="180"/>
      <c r="C58" s="243"/>
      <c r="D58" s="243"/>
      <c r="F58" s="137"/>
      <c r="G58" s="196"/>
      <c r="K58" s="197"/>
      <c r="L58" s="242"/>
      <c r="N58" s="100"/>
      <c r="O58" s="100"/>
      <c r="P58" s="100"/>
      <c r="Q58" s="100"/>
      <c r="R58" s="100"/>
    </row>
    <row r="59" spans="1:21" s="65" customFormat="1" ht="15" customHeight="1" x14ac:dyDescent="0.2">
      <c r="A59" s="67"/>
      <c r="B59" s="68" t="s">
        <v>51</v>
      </c>
      <c r="C59" s="68"/>
      <c r="D59" s="68"/>
      <c r="E59" s="68"/>
      <c r="F59" s="249">
        <v>0</v>
      </c>
      <c r="G59" s="98" t="s">
        <v>27</v>
      </c>
      <c r="H59" s="75">
        <f>H43</f>
        <v>1</v>
      </c>
      <c r="I59" s="82" t="s">
        <v>27</v>
      </c>
      <c r="J59" s="76">
        <f>GG</f>
        <v>0</v>
      </c>
      <c r="K59" s="77" t="s">
        <v>28</v>
      </c>
      <c r="L59" s="182">
        <f>IFERROR(IF(OR(F59&lt;0,F59&gt;0.5),"Fehler",F59*H59*J59),0)</f>
        <v>0</v>
      </c>
      <c r="M59" s="66"/>
      <c r="N59" s="100"/>
      <c r="O59" s="100"/>
      <c r="P59" s="100"/>
      <c r="Q59" s="100"/>
      <c r="R59" s="100"/>
      <c r="S59" s="66"/>
      <c r="T59" s="66"/>
    </row>
    <row r="60" spans="1:21" s="66" customFormat="1" ht="4.5" customHeight="1" x14ac:dyDescent="0.2">
      <c r="A60" s="67"/>
      <c r="B60" s="180"/>
      <c r="C60" s="243"/>
      <c r="D60" s="243"/>
      <c r="F60" s="137"/>
      <c r="G60" s="196"/>
      <c r="K60" s="197"/>
      <c r="L60" s="242"/>
      <c r="N60" s="100"/>
      <c r="O60" s="100"/>
      <c r="P60" s="100"/>
      <c r="Q60" s="100"/>
      <c r="R60" s="100"/>
    </row>
    <row r="61" spans="1:21" s="65" customFormat="1" ht="15" customHeight="1" x14ac:dyDescent="0.2">
      <c r="A61" s="67"/>
      <c r="B61" s="68" t="s">
        <v>10</v>
      </c>
      <c r="C61" s="68"/>
      <c r="D61" s="68"/>
      <c r="E61" s="68"/>
      <c r="F61" s="249">
        <v>0</v>
      </c>
      <c r="G61" s="98" t="s">
        <v>27</v>
      </c>
      <c r="H61" s="75">
        <f>H43</f>
        <v>1</v>
      </c>
      <c r="I61" s="82" t="s">
        <v>27</v>
      </c>
      <c r="J61" s="76">
        <f>GG</f>
        <v>0</v>
      </c>
      <c r="K61" s="77" t="s">
        <v>28</v>
      </c>
      <c r="L61" s="182">
        <f>IFERROR(IF(OR(F61&lt;0,F61&gt;0.25),"Fehler",F61*H61*J61),0)</f>
        <v>0</v>
      </c>
      <c r="M61" s="66"/>
      <c r="N61" s="100"/>
      <c r="O61" s="100"/>
      <c r="P61" s="100"/>
      <c r="Q61" s="100"/>
      <c r="R61" s="100"/>
      <c r="S61" s="66"/>
      <c r="T61" s="66"/>
    </row>
    <row r="62" spans="1:21" s="66" customFormat="1" ht="4.5" customHeight="1" x14ac:dyDescent="0.2">
      <c r="A62" s="67"/>
      <c r="B62" s="246"/>
      <c r="C62" s="247"/>
      <c r="D62" s="247"/>
      <c r="E62" s="136"/>
      <c r="F62" s="199"/>
      <c r="G62" s="200"/>
      <c r="H62" s="136"/>
      <c r="I62" s="136"/>
      <c r="J62" s="136"/>
      <c r="K62" s="201"/>
      <c r="L62" s="248"/>
      <c r="N62" s="100"/>
      <c r="O62" s="100"/>
      <c r="P62" s="100"/>
      <c r="Q62" s="100"/>
      <c r="R62" s="100"/>
    </row>
    <row r="63" spans="1:21" s="65" customFormat="1" ht="15" customHeight="1" x14ac:dyDescent="0.2">
      <c r="A63" s="67"/>
      <c r="B63" s="148" t="s">
        <v>31</v>
      </c>
      <c r="C63" s="148"/>
      <c r="D63" s="148"/>
      <c r="E63" s="154"/>
      <c r="F63" s="188"/>
      <c r="G63" s="198"/>
      <c r="H63" s="159"/>
      <c r="I63" s="198"/>
      <c r="J63" s="154"/>
      <c r="K63" s="159"/>
      <c r="L63" s="167">
        <f>SUM(L57:L61)</f>
        <v>0</v>
      </c>
      <c r="M63" s="66"/>
      <c r="N63" s="100"/>
      <c r="O63" s="100"/>
      <c r="P63" s="100"/>
      <c r="Q63" s="100"/>
      <c r="R63" s="100"/>
      <c r="S63" s="66"/>
      <c r="T63" s="66"/>
    </row>
    <row r="64" spans="1:21" s="66" customFormat="1" ht="4.5" customHeight="1" x14ac:dyDescent="0.2">
      <c r="A64" s="67"/>
      <c r="B64" s="180"/>
      <c r="C64" s="243"/>
      <c r="D64" s="243"/>
      <c r="F64" s="137"/>
      <c r="G64" s="196"/>
      <c r="K64" s="197"/>
      <c r="L64" s="242"/>
      <c r="N64" s="100"/>
      <c r="O64" s="100"/>
      <c r="P64" s="100"/>
      <c r="Q64" s="100"/>
      <c r="R64" s="100"/>
    </row>
    <row r="65" spans="1:547" s="65" customFormat="1" ht="15" customHeight="1" x14ac:dyDescent="0.2">
      <c r="A65" s="67"/>
      <c r="B65" s="80" t="s">
        <v>32</v>
      </c>
      <c r="C65" s="80"/>
      <c r="D65" s="80"/>
      <c r="E65" s="68"/>
      <c r="F65" s="186"/>
      <c r="G65" s="79"/>
      <c r="H65" s="67"/>
      <c r="I65" s="79"/>
      <c r="J65" s="68"/>
      <c r="K65" s="68"/>
      <c r="L65" s="166"/>
      <c r="M65" s="66"/>
      <c r="N65" s="100"/>
      <c r="O65" s="100"/>
      <c r="P65" s="100"/>
      <c r="Q65" s="100">
        <f>IFERROR(GG/20,0)</f>
        <v>0</v>
      </c>
      <c r="R65" s="100"/>
      <c r="S65" s="66"/>
      <c r="T65" s="66"/>
    </row>
    <row r="66" spans="1:547" s="66" customFormat="1" ht="4.5" customHeight="1" x14ac:dyDescent="0.2">
      <c r="A66" s="67"/>
      <c r="B66" s="180"/>
      <c r="C66" s="243"/>
      <c r="D66" s="243"/>
      <c r="F66" s="137"/>
      <c r="G66" s="196"/>
      <c r="K66" s="197"/>
      <c r="L66" s="242"/>
      <c r="N66" s="100"/>
      <c r="O66" s="100"/>
      <c r="P66" s="100"/>
      <c r="Q66" s="100"/>
      <c r="R66" s="100"/>
    </row>
    <row r="67" spans="1:547" s="65" customFormat="1" ht="15" customHeight="1" x14ac:dyDescent="0.2">
      <c r="A67" s="67"/>
      <c r="B67" s="68" t="s">
        <v>83</v>
      </c>
      <c r="C67" s="68"/>
      <c r="D67" s="68"/>
      <c r="E67" s="68"/>
      <c r="F67" s="207">
        <v>0</v>
      </c>
      <c r="G67" s="82" t="s">
        <v>27</v>
      </c>
      <c r="H67" s="75">
        <f>H43</f>
        <v>1</v>
      </c>
      <c r="I67" s="82" t="s">
        <v>27</v>
      </c>
      <c r="J67" s="76">
        <f>IF(Bauwerksklasse&gt;3,GGBWK3,GG)</f>
        <v>0</v>
      </c>
      <c r="K67" s="77" t="s">
        <v>28</v>
      </c>
      <c r="L67" s="182">
        <f>IFERROR(IF(OR(F67&lt;0,F67&gt;0.5),"Fehler",F67*H67*J67),0)</f>
        <v>0</v>
      </c>
      <c r="M67" s="66"/>
      <c r="N67" s="128">
        <v>0</v>
      </c>
      <c r="O67" s="129">
        <v>0.05</v>
      </c>
      <c r="P67" s="100"/>
      <c r="Q67" s="100">
        <f>GGBWK3/20</f>
        <v>0</v>
      </c>
      <c r="R67" s="100"/>
      <c r="S67" s="66"/>
      <c r="T67" s="66"/>
    </row>
    <row r="68" spans="1:547" s="66" customFormat="1" ht="4.5" customHeight="1" x14ac:dyDescent="0.2">
      <c r="A68" s="67"/>
      <c r="B68" s="180"/>
      <c r="C68" s="243"/>
      <c r="D68" s="243"/>
      <c r="F68" s="137"/>
      <c r="G68" s="196"/>
      <c r="K68" s="197"/>
      <c r="L68" s="242"/>
      <c r="N68" s="100"/>
      <c r="O68" s="100"/>
      <c r="P68" s="100"/>
      <c r="Q68" s="100"/>
      <c r="R68" s="100"/>
    </row>
    <row r="69" spans="1:547" s="65" customFormat="1" ht="15" customHeight="1" x14ac:dyDescent="0.2">
      <c r="A69" s="67"/>
      <c r="B69" s="68" t="s">
        <v>84</v>
      </c>
      <c r="C69" s="68"/>
      <c r="D69" s="68"/>
      <c r="E69" s="68"/>
      <c r="F69" s="207">
        <v>0</v>
      </c>
      <c r="G69" s="82" t="s">
        <v>27</v>
      </c>
      <c r="H69" s="75">
        <f>H43</f>
        <v>1</v>
      </c>
      <c r="I69" s="82" t="s">
        <v>27</v>
      </c>
      <c r="J69" s="76">
        <f>IF(Bauwerksklasse&gt;3,GGBWK3,GG)</f>
        <v>0</v>
      </c>
      <c r="K69" s="77" t="s">
        <v>28</v>
      </c>
      <c r="L69" s="182">
        <f>IFERROR(IF(OR(F69&lt;0,F69&gt;0.5),"Fehler",F69*H69*J69),0)</f>
        <v>0</v>
      </c>
      <c r="M69" s="66"/>
      <c r="N69" s="128">
        <v>0</v>
      </c>
      <c r="O69" s="129">
        <v>0.1</v>
      </c>
      <c r="P69" s="100"/>
      <c r="Q69" s="100"/>
      <c r="R69" s="100"/>
      <c r="S69" s="66"/>
      <c r="T69" s="66"/>
    </row>
    <row r="70" spans="1:547" s="66" customFormat="1" ht="4.5" customHeight="1" x14ac:dyDescent="0.2">
      <c r="A70" s="67"/>
      <c r="B70" s="246"/>
      <c r="C70" s="247"/>
      <c r="D70" s="247"/>
      <c r="E70" s="136"/>
      <c r="F70" s="199"/>
      <c r="G70" s="200"/>
      <c r="H70" s="136"/>
      <c r="I70" s="136"/>
      <c r="J70" s="136"/>
      <c r="K70" s="201"/>
      <c r="L70" s="248"/>
      <c r="N70" s="100"/>
      <c r="O70" s="100"/>
      <c r="P70" s="100"/>
      <c r="Q70" s="100"/>
      <c r="R70" s="100"/>
    </row>
    <row r="71" spans="1:547" s="65" customFormat="1" ht="15" customHeight="1" x14ac:dyDescent="0.2">
      <c r="A71" s="67"/>
      <c r="B71" s="148" t="s">
        <v>33</v>
      </c>
      <c r="C71" s="148"/>
      <c r="D71" s="148"/>
      <c r="E71" s="154"/>
      <c r="F71" s="187"/>
      <c r="G71" s="155"/>
      <c r="H71" s="156"/>
      <c r="I71" s="156"/>
      <c r="J71" s="157"/>
      <c r="K71" s="158"/>
      <c r="L71" s="167">
        <f>SUM(L67:L69)</f>
        <v>0</v>
      </c>
      <c r="M71" s="66"/>
      <c r="N71" s="128"/>
      <c r="O71" s="129"/>
      <c r="P71" s="100"/>
      <c r="Q71" s="100"/>
      <c r="R71" s="100"/>
      <c r="S71" s="66"/>
      <c r="T71" s="66"/>
    </row>
    <row r="72" spans="1:547" s="66" customFormat="1" ht="4.5" customHeight="1" x14ac:dyDescent="0.2">
      <c r="A72" s="67"/>
      <c r="B72" s="180"/>
      <c r="C72" s="243"/>
      <c r="D72" s="243"/>
      <c r="F72" s="137"/>
      <c r="G72" s="196"/>
      <c r="K72" s="197"/>
      <c r="L72" s="242"/>
      <c r="N72" s="100"/>
      <c r="O72" s="100"/>
      <c r="P72" s="100"/>
      <c r="Q72" s="100"/>
      <c r="R72" s="100"/>
    </row>
    <row r="73" spans="1:547" s="153" customFormat="1" ht="14.1" customHeight="1" x14ac:dyDescent="0.2">
      <c r="A73" s="67"/>
      <c r="B73" s="210" t="s">
        <v>67</v>
      </c>
      <c r="C73" s="210"/>
      <c r="D73" s="210"/>
      <c r="E73" s="211"/>
      <c r="F73" s="212"/>
      <c r="G73" s="213"/>
      <c r="H73" s="211"/>
      <c r="I73" s="211"/>
      <c r="J73" s="211"/>
      <c r="K73" s="211"/>
      <c r="L73" s="239">
        <f>L71+L63+L53</f>
        <v>0</v>
      </c>
      <c r="M73" s="66"/>
      <c r="N73" s="101"/>
      <c r="O73" s="101"/>
      <c r="P73" s="127"/>
      <c r="Q73" s="100"/>
      <c r="R73" s="100"/>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c r="BM73" s="66"/>
      <c r="BN73" s="66"/>
      <c r="BO73" s="66"/>
      <c r="BP73" s="66"/>
      <c r="BQ73" s="66"/>
      <c r="BR73" s="66"/>
      <c r="BS73" s="66"/>
      <c r="BT73" s="66"/>
      <c r="BU73" s="66"/>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X73" s="66"/>
      <c r="FY73" s="66"/>
      <c r="FZ73" s="66"/>
      <c r="GA73" s="66"/>
      <c r="GB73" s="66"/>
      <c r="GC73" s="66"/>
      <c r="GD73" s="66"/>
      <c r="GE73" s="66"/>
      <c r="GF73" s="66"/>
      <c r="GG73" s="66"/>
      <c r="GH73" s="66"/>
      <c r="GI73" s="66"/>
      <c r="GJ73" s="66"/>
      <c r="GK73" s="66"/>
      <c r="GL73" s="66"/>
      <c r="GM73" s="66"/>
      <c r="GN73" s="66"/>
      <c r="GO73" s="66"/>
      <c r="GP73" s="66"/>
      <c r="GQ73" s="66"/>
      <c r="GR73" s="66"/>
      <c r="GS73" s="66"/>
      <c r="GT73" s="66"/>
      <c r="GU73" s="66"/>
      <c r="GV73" s="66"/>
      <c r="GW73" s="66"/>
      <c r="GX73" s="66"/>
      <c r="GY73" s="66"/>
      <c r="GZ73" s="66"/>
      <c r="HA73" s="66"/>
      <c r="HB73" s="66"/>
      <c r="HC73" s="66"/>
      <c r="HD73" s="66"/>
      <c r="HE73" s="66"/>
      <c r="HF73" s="66"/>
      <c r="HG73" s="66"/>
      <c r="HH73" s="66"/>
      <c r="HI73" s="66"/>
      <c r="HJ73" s="66"/>
      <c r="HK73" s="66"/>
      <c r="HL73" s="66"/>
      <c r="HM73" s="66"/>
      <c r="HN73" s="66"/>
      <c r="HO73" s="66"/>
      <c r="HP73" s="66"/>
      <c r="HQ73" s="66"/>
      <c r="HR73" s="66"/>
      <c r="HS73" s="66"/>
      <c r="HT73" s="66"/>
      <c r="HU73" s="66"/>
      <c r="HV73" s="66"/>
      <c r="HW73" s="66"/>
      <c r="HX73" s="66"/>
      <c r="HY73" s="66"/>
      <c r="HZ73" s="66"/>
      <c r="IA73" s="66"/>
      <c r="IB73" s="66"/>
      <c r="IC73" s="66"/>
      <c r="ID73" s="66"/>
      <c r="IE73" s="66"/>
      <c r="IF73" s="66"/>
      <c r="IG73" s="66"/>
      <c r="IH73" s="66"/>
      <c r="II73" s="66"/>
      <c r="IJ73" s="66"/>
      <c r="IK73" s="66"/>
      <c r="IL73" s="66"/>
      <c r="IM73" s="66"/>
      <c r="IN73" s="66"/>
      <c r="IO73" s="66"/>
      <c r="IP73" s="66"/>
      <c r="IQ73" s="66"/>
      <c r="IR73" s="66"/>
      <c r="IS73" s="66"/>
      <c r="IT73" s="66"/>
      <c r="IU73" s="66"/>
      <c r="IV73" s="66"/>
      <c r="IW73" s="66"/>
      <c r="IX73" s="66"/>
      <c r="IY73" s="66"/>
      <c r="IZ73" s="66"/>
      <c r="JA73" s="66"/>
      <c r="JB73" s="66"/>
      <c r="JC73" s="66"/>
      <c r="JD73" s="66"/>
      <c r="JE73" s="66"/>
      <c r="JF73" s="66"/>
      <c r="JG73" s="66"/>
      <c r="JH73" s="66"/>
      <c r="JI73" s="66"/>
      <c r="JJ73" s="66"/>
      <c r="JK73" s="66"/>
      <c r="JL73" s="66"/>
      <c r="JM73" s="66"/>
      <c r="JN73" s="66"/>
      <c r="JO73" s="66"/>
      <c r="JP73" s="66"/>
      <c r="JQ73" s="66"/>
      <c r="JR73" s="66"/>
      <c r="JS73" s="66"/>
      <c r="JT73" s="66"/>
      <c r="JU73" s="66"/>
      <c r="JV73" s="66"/>
      <c r="JW73" s="66"/>
      <c r="JX73" s="66"/>
      <c r="JY73" s="66"/>
      <c r="JZ73" s="66"/>
      <c r="KA73" s="66"/>
      <c r="KB73" s="66"/>
      <c r="KC73" s="66"/>
      <c r="KD73" s="66"/>
      <c r="KE73" s="66"/>
      <c r="KF73" s="66"/>
      <c r="KG73" s="66"/>
      <c r="KH73" s="66"/>
      <c r="KI73" s="66"/>
      <c r="KJ73" s="66"/>
      <c r="KK73" s="66"/>
      <c r="KL73" s="66"/>
      <c r="KM73" s="66"/>
      <c r="KN73" s="66"/>
      <c r="KO73" s="66"/>
      <c r="KP73" s="66"/>
      <c r="KQ73" s="66"/>
      <c r="KR73" s="66"/>
      <c r="KS73" s="66"/>
      <c r="KT73" s="66"/>
      <c r="KU73" s="66"/>
      <c r="KV73" s="66"/>
      <c r="KW73" s="66"/>
      <c r="KX73" s="66"/>
      <c r="KY73" s="66"/>
      <c r="KZ73" s="66"/>
      <c r="LA73" s="66"/>
      <c r="LB73" s="66"/>
      <c r="LC73" s="66"/>
      <c r="LD73" s="66"/>
      <c r="LE73" s="66"/>
      <c r="LF73" s="66"/>
      <c r="LG73" s="66"/>
      <c r="LH73" s="66"/>
      <c r="LI73" s="66"/>
      <c r="LJ73" s="66"/>
      <c r="LK73" s="66"/>
      <c r="LL73" s="66"/>
      <c r="LM73" s="66"/>
      <c r="LN73" s="66"/>
      <c r="LO73" s="66"/>
      <c r="LP73" s="66"/>
      <c r="LQ73" s="66"/>
      <c r="LR73" s="66"/>
      <c r="LS73" s="66"/>
      <c r="LT73" s="66"/>
      <c r="LU73" s="66"/>
      <c r="LV73" s="66"/>
      <c r="LW73" s="66"/>
      <c r="LX73" s="66"/>
      <c r="LY73" s="66"/>
      <c r="LZ73" s="66"/>
      <c r="MA73" s="66"/>
      <c r="MB73" s="66"/>
      <c r="MC73" s="66"/>
      <c r="MD73" s="66"/>
      <c r="ME73" s="66"/>
      <c r="MF73" s="66"/>
      <c r="MG73" s="66"/>
      <c r="MH73" s="66"/>
      <c r="MI73" s="66"/>
      <c r="MJ73" s="66"/>
      <c r="MK73" s="66"/>
      <c r="ML73" s="66"/>
      <c r="MM73" s="66"/>
      <c r="MN73" s="66"/>
      <c r="MO73" s="66"/>
      <c r="MP73" s="66"/>
      <c r="MQ73" s="66"/>
      <c r="MR73" s="66"/>
      <c r="MS73" s="66"/>
      <c r="MT73" s="66"/>
      <c r="MU73" s="66"/>
      <c r="MV73" s="66"/>
      <c r="MW73" s="66"/>
      <c r="MX73" s="66"/>
      <c r="MY73" s="66"/>
      <c r="MZ73" s="66"/>
      <c r="NA73" s="66"/>
      <c r="NB73" s="66"/>
      <c r="NC73" s="66"/>
      <c r="ND73" s="66"/>
      <c r="NE73" s="66"/>
      <c r="NF73" s="66"/>
      <c r="NG73" s="66"/>
      <c r="NH73" s="66"/>
      <c r="NI73" s="66"/>
      <c r="NJ73" s="66"/>
      <c r="NK73" s="66"/>
      <c r="NL73" s="66"/>
      <c r="NM73" s="66"/>
      <c r="NN73" s="66"/>
      <c r="NO73" s="66"/>
      <c r="NP73" s="66"/>
      <c r="NQ73" s="66"/>
      <c r="NR73" s="66"/>
      <c r="NS73" s="66"/>
      <c r="NT73" s="66"/>
      <c r="NU73" s="66"/>
      <c r="NV73" s="66"/>
      <c r="NW73" s="66"/>
      <c r="NX73" s="66"/>
      <c r="NY73" s="66"/>
      <c r="NZ73" s="66"/>
      <c r="OA73" s="66"/>
      <c r="OB73" s="66"/>
      <c r="OC73" s="66"/>
      <c r="OD73" s="66"/>
      <c r="OE73" s="66"/>
      <c r="OF73" s="66"/>
      <c r="OG73" s="66"/>
      <c r="OH73" s="66"/>
      <c r="OI73" s="66"/>
      <c r="OJ73" s="66"/>
      <c r="OK73" s="66"/>
      <c r="OL73" s="66"/>
      <c r="OM73" s="66"/>
      <c r="ON73" s="66"/>
      <c r="OO73" s="66"/>
      <c r="OP73" s="66"/>
      <c r="OQ73" s="66"/>
      <c r="OR73" s="66"/>
      <c r="OS73" s="66"/>
      <c r="OT73" s="66"/>
      <c r="OU73" s="66"/>
      <c r="OV73" s="66"/>
      <c r="OW73" s="66"/>
      <c r="OX73" s="66"/>
      <c r="OY73" s="66"/>
      <c r="OZ73" s="66"/>
      <c r="PA73" s="66"/>
      <c r="PB73" s="66"/>
      <c r="PC73" s="66"/>
      <c r="PD73" s="66"/>
      <c r="PE73" s="66"/>
      <c r="PF73" s="66"/>
      <c r="PG73" s="66"/>
      <c r="PH73" s="66"/>
      <c r="PI73" s="66"/>
      <c r="PJ73" s="66"/>
      <c r="PK73" s="66"/>
      <c r="PL73" s="66"/>
      <c r="PM73" s="66"/>
      <c r="PN73" s="66"/>
      <c r="PO73" s="66"/>
      <c r="PP73" s="66"/>
      <c r="PQ73" s="66"/>
      <c r="PR73" s="66"/>
      <c r="PS73" s="66"/>
      <c r="PT73" s="66"/>
      <c r="PU73" s="66"/>
      <c r="PV73" s="66"/>
      <c r="PW73" s="66"/>
      <c r="PX73" s="66"/>
      <c r="PY73" s="66"/>
      <c r="PZ73" s="66"/>
      <c r="QA73" s="66"/>
      <c r="QB73" s="66"/>
      <c r="QC73" s="66"/>
      <c r="QD73" s="66"/>
      <c r="QE73" s="66"/>
      <c r="QF73" s="66"/>
      <c r="QG73" s="66"/>
      <c r="QH73" s="66"/>
      <c r="QI73" s="66"/>
      <c r="QJ73" s="66"/>
      <c r="QK73" s="66"/>
      <c r="QL73" s="66"/>
      <c r="QM73" s="66"/>
      <c r="QN73" s="66"/>
      <c r="QO73" s="66"/>
      <c r="QP73" s="66"/>
      <c r="QQ73" s="66"/>
      <c r="QR73" s="66"/>
      <c r="QS73" s="66"/>
      <c r="QT73" s="66"/>
      <c r="QU73" s="66"/>
      <c r="QV73" s="66"/>
      <c r="QW73" s="66"/>
      <c r="QX73" s="66"/>
      <c r="QY73" s="66"/>
      <c r="QZ73" s="66"/>
      <c r="RA73" s="66"/>
      <c r="RB73" s="66"/>
      <c r="RC73" s="66"/>
      <c r="RD73" s="66"/>
      <c r="RE73" s="66"/>
      <c r="RF73" s="66"/>
      <c r="RG73" s="66"/>
      <c r="RH73" s="66"/>
      <c r="RI73" s="66"/>
      <c r="RJ73" s="66"/>
      <c r="RK73" s="66"/>
      <c r="RL73" s="66"/>
      <c r="RM73" s="66"/>
      <c r="RN73" s="66"/>
      <c r="RO73" s="66"/>
      <c r="RP73" s="66"/>
      <c r="RQ73" s="66"/>
      <c r="RR73" s="66"/>
      <c r="RS73" s="66"/>
      <c r="RT73" s="66"/>
      <c r="RU73" s="66"/>
      <c r="RV73" s="66"/>
      <c r="RW73" s="66"/>
      <c r="RX73" s="66"/>
      <c r="RY73" s="66"/>
      <c r="RZ73" s="66"/>
      <c r="SA73" s="66"/>
      <c r="SB73" s="66"/>
      <c r="SC73" s="66"/>
      <c r="SD73" s="66"/>
      <c r="SE73" s="66"/>
      <c r="SF73" s="66"/>
      <c r="SG73" s="66"/>
      <c r="SH73" s="66"/>
      <c r="SI73" s="66"/>
      <c r="SJ73" s="66"/>
      <c r="SK73" s="66"/>
      <c r="SL73" s="66"/>
      <c r="SM73" s="66"/>
      <c r="SN73" s="66"/>
      <c r="SO73" s="66"/>
      <c r="SP73" s="66"/>
      <c r="SQ73" s="66"/>
      <c r="SR73" s="66"/>
      <c r="SS73" s="66"/>
      <c r="ST73" s="66"/>
      <c r="SU73" s="66"/>
      <c r="SV73" s="66"/>
      <c r="SW73" s="66"/>
      <c r="SX73" s="66"/>
      <c r="SY73" s="66"/>
      <c r="SZ73" s="66"/>
      <c r="TA73" s="66"/>
      <c r="TB73" s="66"/>
      <c r="TC73" s="66"/>
      <c r="TD73" s="66"/>
      <c r="TE73" s="66"/>
      <c r="TF73" s="66"/>
      <c r="TG73" s="66"/>
      <c r="TH73" s="66"/>
      <c r="TI73" s="66"/>
      <c r="TJ73" s="66"/>
      <c r="TK73" s="66"/>
      <c r="TL73" s="66"/>
      <c r="TM73" s="66"/>
      <c r="TN73" s="66"/>
      <c r="TO73" s="66"/>
      <c r="TP73" s="66"/>
      <c r="TQ73" s="66"/>
      <c r="TR73" s="66"/>
      <c r="TS73" s="66"/>
      <c r="TT73" s="66"/>
      <c r="TU73" s="66"/>
      <c r="TV73" s="66"/>
      <c r="TW73" s="66"/>
      <c r="TX73" s="66"/>
      <c r="TY73" s="66"/>
      <c r="TZ73" s="66"/>
      <c r="UA73" s="66"/>
    </row>
    <row r="74" spans="1:547" s="66" customFormat="1" ht="4.5" customHeight="1" x14ac:dyDescent="0.2">
      <c r="A74" s="67"/>
      <c r="B74" s="180"/>
      <c r="C74" s="243"/>
      <c r="D74" s="243"/>
      <c r="F74" s="137"/>
      <c r="G74" s="196"/>
      <c r="K74" s="197"/>
      <c r="L74" s="242"/>
      <c r="N74" s="100"/>
      <c r="O74" s="100"/>
      <c r="P74" s="100"/>
      <c r="Q74" s="100"/>
      <c r="R74" s="100"/>
    </row>
    <row r="75" spans="1:547" s="66" customFormat="1" ht="14.1" customHeight="1" x14ac:dyDescent="0.2">
      <c r="A75" s="67"/>
      <c r="B75" s="180"/>
      <c r="C75" s="243"/>
      <c r="D75" s="243"/>
      <c r="F75" s="137"/>
      <c r="G75" s="196"/>
      <c r="K75" s="197"/>
      <c r="L75" s="242"/>
      <c r="N75" s="100"/>
      <c r="O75" s="100"/>
      <c r="P75" s="100"/>
      <c r="Q75" s="100"/>
      <c r="R75" s="100"/>
    </row>
    <row r="76" spans="1:547" s="66" customFormat="1" ht="14.1" customHeight="1" x14ac:dyDescent="0.2">
      <c r="A76" s="67"/>
      <c r="B76" s="180"/>
      <c r="C76" s="243"/>
      <c r="D76" s="243"/>
      <c r="F76" s="137"/>
      <c r="G76" s="196"/>
      <c r="K76" s="197"/>
      <c r="L76" s="242"/>
      <c r="N76" s="100"/>
      <c r="O76" s="100"/>
      <c r="P76" s="100"/>
      <c r="Q76" s="100"/>
      <c r="R76" s="100"/>
    </row>
    <row r="77" spans="1:547" s="66" customFormat="1" ht="14.1" customHeight="1" x14ac:dyDescent="0.2">
      <c r="A77" s="67"/>
      <c r="B77" s="180"/>
      <c r="C77" s="243"/>
      <c r="D77" s="243"/>
      <c r="F77" s="137"/>
      <c r="G77" s="196"/>
      <c r="K77" s="197"/>
      <c r="L77" s="242"/>
      <c r="N77" s="100"/>
      <c r="O77" s="100"/>
      <c r="P77" s="100"/>
      <c r="Q77" s="100"/>
      <c r="R77" s="100"/>
    </row>
    <row r="78" spans="1:547" s="66" customFormat="1" ht="14.1" customHeight="1" x14ac:dyDescent="0.2">
      <c r="A78" s="67"/>
      <c r="B78" s="180"/>
      <c r="C78" s="243"/>
      <c r="D78" s="243"/>
      <c r="F78" s="137"/>
      <c r="G78" s="196"/>
      <c r="K78" s="197"/>
      <c r="L78" s="242"/>
      <c r="N78" s="100"/>
      <c r="O78" s="100"/>
      <c r="P78" s="100"/>
      <c r="Q78" s="100"/>
      <c r="R78" s="100"/>
    </row>
    <row r="79" spans="1:547" s="141" customFormat="1" ht="15" customHeight="1" x14ac:dyDescent="0.25">
      <c r="A79" s="145"/>
      <c r="B79" s="235" t="s">
        <v>65</v>
      </c>
      <c r="C79" s="214"/>
      <c r="D79" s="214"/>
      <c r="E79" s="214"/>
      <c r="F79" s="214"/>
      <c r="G79" s="214"/>
      <c r="H79" s="214"/>
      <c r="I79" s="215"/>
      <c r="J79" s="216"/>
      <c r="K79" s="217"/>
      <c r="L79" s="218"/>
      <c r="M79" s="145"/>
      <c r="N79" s="138"/>
      <c r="O79" s="139"/>
      <c r="P79" s="140"/>
      <c r="Q79" s="140"/>
      <c r="R79" s="140"/>
      <c r="S79" s="137"/>
      <c r="T79" s="137"/>
    </row>
    <row r="80" spans="1:547" s="66" customFormat="1" ht="4.5" customHeight="1" x14ac:dyDescent="0.2">
      <c r="A80" s="67"/>
      <c r="B80" s="180"/>
      <c r="C80" s="243"/>
      <c r="D80" s="243"/>
      <c r="F80" s="137"/>
      <c r="G80" s="196"/>
      <c r="K80" s="197"/>
      <c r="L80" s="242"/>
      <c r="N80" s="100"/>
      <c r="O80" s="100"/>
      <c r="P80" s="100"/>
      <c r="Q80" s="100"/>
      <c r="R80" s="100"/>
    </row>
    <row r="81" spans="1:20" s="141" customFormat="1" ht="15" customHeight="1" x14ac:dyDescent="0.25">
      <c r="A81" s="145"/>
      <c r="B81" s="145" t="s">
        <v>66</v>
      </c>
      <c r="C81" s="145"/>
      <c r="D81" s="145"/>
      <c r="E81" s="145"/>
      <c r="F81" s="161"/>
      <c r="G81" s="161"/>
      <c r="H81" s="161"/>
      <c r="I81" s="161"/>
      <c r="J81" s="161"/>
      <c r="K81" s="161"/>
      <c r="L81" s="240">
        <v>0</v>
      </c>
      <c r="M81" s="137"/>
      <c r="N81" s="138"/>
      <c r="O81" s="139"/>
      <c r="P81" s="140"/>
      <c r="Q81" s="140"/>
      <c r="R81" s="140"/>
      <c r="S81" s="137"/>
      <c r="T81" s="137"/>
    </row>
    <row r="82" spans="1:20" s="66" customFormat="1" ht="4.5" customHeight="1" x14ac:dyDescent="0.2">
      <c r="A82" s="67"/>
      <c r="B82" s="180"/>
      <c r="C82" s="243"/>
      <c r="D82" s="243"/>
      <c r="F82" s="137"/>
      <c r="G82" s="196"/>
      <c r="K82" s="197"/>
      <c r="L82" s="242"/>
      <c r="N82" s="100"/>
      <c r="O82" s="100"/>
      <c r="P82" s="100"/>
      <c r="Q82" s="100"/>
      <c r="R82" s="100"/>
    </row>
    <row r="83" spans="1:20" s="194" customFormat="1" ht="15" customHeight="1" x14ac:dyDescent="0.25">
      <c r="A83" s="191"/>
      <c r="B83" s="236" t="s">
        <v>68</v>
      </c>
      <c r="C83" s="219"/>
      <c r="D83" s="219"/>
      <c r="E83" s="219"/>
      <c r="F83" s="220" t="s">
        <v>41</v>
      </c>
      <c r="G83" s="219"/>
      <c r="H83" s="220" t="s">
        <v>42</v>
      </c>
      <c r="I83" s="221"/>
      <c r="J83" s="222"/>
      <c r="K83" s="223"/>
      <c r="L83" s="224"/>
      <c r="M83" s="191"/>
      <c r="N83" s="128"/>
      <c r="O83" s="129"/>
      <c r="P83" s="192"/>
      <c r="Q83" s="192"/>
      <c r="R83" s="192"/>
      <c r="S83" s="193"/>
      <c r="T83" s="193"/>
    </row>
    <row r="84" spans="1:20" s="66" customFormat="1" ht="4.5" customHeight="1" x14ac:dyDescent="0.2">
      <c r="A84" s="67"/>
      <c r="B84" s="180"/>
      <c r="C84" s="243"/>
      <c r="D84" s="243"/>
      <c r="F84" s="137"/>
      <c r="G84" s="196"/>
      <c r="K84" s="197"/>
      <c r="L84" s="242"/>
      <c r="N84" s="100"/>
      <c r="O84" s="100"/>
      <c r="P84" s="100"/>
      <c r="Q84" s="100"/>
      <c r="R84" s="100"/>
    </row>
    <row r="85" spans="1:20" s="65" customFormat="1" ht="15" customHeight="1" x14ac:dyDescent="0.2">
      <c r="A85" s="67"/>
      <c r="B85" s="68" t="s">
        <v>14</v>
      </c>
      <c r="C85" s="68"/>
      <c r="D85" s="68"/>
      <c r="E85" s="68"/>
      <c r="F85" s="202"/>
      <c r="G85" s="82" t="s">
        <v>27</v>
      </c>
      <c r="H85" s="232"/>
      <c r="J85" s="99"/>
      <c r="K85" s="77" t="s">
        <v>28</v>
      </c>
      <c r="L85" s="76">
        <f>F85*H85</f>
        <v>0</v>
      </c>
      <c r="M85" s="66"/>
      <c r="N85" s="195"/>
      <c r="O85" s="100"/>
      <c r="P85" s="100"/>
      <c r="Q85" s="100"/>
      <c r="R85" s="100"/>
      <c r="S85" s="66"/>
      <c r="T85" s="66"/>
    </row>
    <row r="86" spans="1:20" s="66" customFormat="1" ht="4.5" customHeight="1" x14ac:dyDescent="0.2">
      <c r="A86" s="67"/>
      <c r="B86" s="180"/>
      <c r="C86" s="243"/>
      <c r="D86" s="243"/>
      <c r="F86" s="137"/>
      <c r="G86" s="196"/>
      <c r="K86" s="197"/>
      <c r="L86" s="242"/>
      <c r="N86" s="100"/>
      <c r="O86" s="100"/>
      <c r="P86" s="100"/>
      <c r="Q86" s="100"/>
      <c r="R86" s="100"/>
    </row>
    <row r="87" spans="1:20" s="65" customFormat="1" ht="15" customHeight="1" x14ac:dyDescent="0.2">
      <c r="A87" s="67"/>
      <c r="B87" s="68" t="s">
        <v>37</v>
      </c>
      <c r="C87" s="68"/>
      <c r="D87" s="68"/>
      <c r="E87" s="68"/>
      <c r="F87" s="202">
        <v>0</v>
      </c>
      <c r="G87" s="82" t="s">
        <v>27</v>
      </c>
      <c r="H87" s="84">
        <f>H85</f>
        <v>0</v>
      </c>
      <c r="J87" s="99"/>
      <c r="K87" s="77" t="s">
        <v>28</v>
      </c>
      <c r="L87" s="76">
        <f t="shared" ref="L87:L105" si="0">F87*H87</f>
        <v>0</v>
      </c>
      <c r="M87" s="66"/>
      <c r="N87" s="195"/>
      <c r="O87" s="100"/>
      <c r="P87" s="100"/>
      <c r="Q87" s="100"/>
      <c r="R87" s="100"/>
      <c r="S87" s="66"/>
      <c r="T87" s="66"/>
    </row>
    <row r="88" spans="1:20" s="66" customFormat="1" ht="4.5" customHeight="1" x14ac:dyDescent="0.2">
      <c r="A88" s="67"/>
      <c r="B88" s="180"/>
      <c r="C88" s="243"/>
      <c r="D88" s="243"/>
      <c r="F88" s="137"/>
      <c r="G88" s="196"/>
      <c r="K88" s="197"/>
      <c r="L88" s="242"/>
      <c r="N88" s="100"/>
      <c r="O88" s="100"/>
      <c r="P88" s="100"/>
      <c r="Q88" s="100"/>
      <c r="R88" s="100"/>
    </row>
    <row r="89" spans="1:20" s="65" customFormat="1" ht="15" customHeight="1" x14ac:dyDescent="0.2">
      <c r="A89" s="67"/>
      <c r="B89" s="68" t="s">
        <v>15</v>
      </c>
      <c r="C89" s="68"/>
      <c r="D89" s="68"/>
      <c r="E89" s="68"/>
      <c r="F89" s="202">
        <v>0</v>
      </c>
      <c r="G89" s="82" t="s">
        <v>27</v>
      </c>
      <c r="H89" s="84">
        <f>H87</f>
        <v>0</v>
      </c>
      <c r="J89" s="99"/>
      <c r="K89" s="77" t="s">
        <v>28</v>
      </c>
      <c r="L89" s="76">
        <f t="shared" si="0"/>
        <v>0</v>
      </c>
      <c r="M89" s="66"/>
      <c r="N89" s="100"/>
      <c r="O89" s="100"/>
      <c r="P89" s="100"/>
      <c r="Q89" s="100"/>
      <c r="R89" s="100"/>
      <c r="S89" s="66"/>
      <c r="T89" s="66"/>
    </row>
    <row r="90" spans="1:20" s="66" customFormat="1" ht="4.5" customHeight="1" x14ac:dyDescent="0.2">
      <c r="A90" s="67"/>
      <c r="B90" s="180"/>
      <c r="C90" s="243"/>
      <c r="D90" s="243"/>
      <c r="F90" s="137"/>
      <c r="G90" s="196"/>
      <c r="K90" s="197"/>
      <c r="L90" s="242"/>
      <c r="N90" s="100"/>
      <c r="O90" s="100"/>
      <c r="P90" s="100"/>
      <c r="Q90" s="100"/>
      <c r="R90" s="100"/>
    </row>
    <row r="91" spans="1:20" s="65" customFormat="1" ht="15" customHeight="1" x14ac:dyDescent="0.2">
      <c r="A91" s="67"/>
      <c r="B91" s="68" t="s">
        <v>35</v>
      </c>
      <c r="C91" s="68"/>
      <c r="D91" s="68"/>
      <c r="E91" s="68"/>
      <c r="F91" s="202">
        <v>0</v>
      </c>
      <c r="G91" s="82" t="s">
        <v>27</v>
      </c>
      <c r="H91" s="84">
        <f>H89</f>
        <v>0</v>
      </c>
      <c r="J91" s="99"/>
      <c r="K91" s="77" t="s">
        <v>28</v>
      </c>
      <c r="L91" s="76">
        <f t="shared" si="0"/>
        <v>0</v>
      </c>
      <c r="M91" s="66"/>
      <c r="N91" s="100"/>
      <c r="O91" s="100"/>
      <c r="P91" s="100"/>
      <c r="Q91" s="100"/>
      <c r="R91" s="100"/>
      <c r="S91" s="66"/>
      <c r="T91" s="66"/>
    </row>
    <row r="92" spans="1:20" s="66" customFormat="1" ht="4.5" customHeight="1" x14ac:dyDescent="0.2">
      <c r="A92" s="67"/>
      <c r="B92" s="180"/>
      <c r="C92" s="243"/>
      <c r="D92" s="243"/>
      <c r="F92" s="137"/>
      <c r="G92" s="196"/>
      <c r="K92" s="197"/>
      <c r="L92" s="242"/>
      <c r="N92" s="100"/>
      <c r="O92" s="100"/>
      <c r="P92" s="100"/>
      <c r="Q92" s="100"/>
      <c r="R92" s="100"/>
    </row>
    <row r="93" spans="1:20" s="65" customFormat="1" ht="15" customHeight="1" x14ac:dyDescent="0.2">
      <c r="A93" s="67"/>
      <c r="B93" s="68" t="s">
        <v>34</v>
      </c>
      <c r="C93" s="68"/>
      <c r="D93" s="68"/>
      <c r="E93" s="68"/>
      <c r="F93" s="202">
        <v>0</v>
      </c>
      <c r="G93" s="82" t="s">
        <v>27</v>
      </c>
      <c r="H93" s="84">
        <f>H91</f>
        <v>0</v>
      </c>
      <c r="J93" s="99"/>
      <c r="K93" s="77" t="s">
        <v>28</v>
      </c>
      <c r="L93" s="76">
        <f t="shared" si="0"/>
        <v>0</v>
      </c>
      <c r="M93" s="66"/>
      <c r="N93" s="100"/>
      <c r="O93" s="100"/>
      <c r="P93" s="100"/>
      <c r="Q93" s="100"/>
      <c r="R93" s="100"/>
      <c r="S93" s="66"/>
      <c r="T93" s="66"/>
    </row>
    <row r="94" spans="1:20" s="66" customFormat="1" ht="4.5" customHeight="1" x14ac:dyDescent="0.2">
      <c r="A94" s="67"/>
      <c r="B94" s="180"/>
      <c r="C94" s="243"/>
      <c r="D94" s="243"/>
      <c r="F94" s="137"/>
      <c r="G94" s="196"/>
      <c r="K94" s="197"/>
      <c r="L94" s="242"/>
      <c r="N94" s="100"/>
      <c r="O94" s="100"/>
      <c r="P94" s="100"/>
      <c r="Q94" s="100"/>
      <c r="R94" s="100"/>
    </row>
    <row r="95" spans="1:20" s="65" customFormat="1" ht="15" customHeight="1" x14ac:dyDescent="0.2">
      <c r="A95" s="67"/>
      <c r="B95" s="68" t="s">
        <v>16</v>
      </c>
      <c r="C95" s="68"/>
      <c r="D95" s="68"/>
      <c r="E95" s="68"/>
      <c r="F95" s="202">
        <v>0</v>
      </c>
      <c r="G95" s="82" t="s">
        <v>27</v>
      </c>
      <c r="H95" s="84">
        <f>H93</f>
        <v>0</v>
      </c>
      <c r="J95" s="99"/>
      <c r="K95" s="77" t="s">
        <v>28</v>
      </c>
      <c r="L95" s="76">
        <f t="shared" si="0"/>
        <v>0</v>
      </c>
      <c r="M95" s="66"/>
      <c r="N95" s="100"/>
      <c r="O95" s="100"/>
      <c r="P95" s="100"/>
      <c r="Q95" s="100"/>
      <c r="R95" s="100"/>
      <c r="S95" s="66"/>
      <c r="T95" s="66"/>
    </row>
    <row r="96" spans="1:20" s="66" customFormat="1" ht="4.5" customHeight="1" x14ac:dyDescent="0.2">
      <c r="A96" s="67"/>
      <c r="B96" s="180"/>
      <c r="C96" s="243"/>
      <c r="D96" s="243"/>
      <c r="F96" s="137"/>
      <c r="G96" s="196"/>
      <c r="K96" s="197"/>
      <c r="L96" s="242"/>
      <c r="N96" s="100"/>
      <c r="O96" s="100"/>
      <c r="P96" s="100"/>
      <c r="Q96" s="100"/>
      <c r="R96" s="100"/>
    </row>
    <row r="97" spans="1:20" s="65" customFormat="1" ht="15" customHeight="1" x14ac:dyDescent="0.2">
      <c r="A97" s="67"/>
      <c r="B97" s="68" t="s">
        <v>40</v>
      </c>
      <c r="C97" s="68"/>
      <c r="D97" s="68"/>
      <c r="E97" s="68"/>
      <c r="F97" s="202">
        <v>0</v>
      </c>
      <c r="G97" s="82" t="s">
        <v>27</v>
      </c>
      <c r="H97" s="84">
        <f t="shared" ref="H97" si="1">H95</f>
        <v>0</v>
      </c>
      <c r="I97" s="82" t="s">
        <v>27</v>
      </c>
      <c r="J97" s="75">
        <v>2</v>
      </c>
      <c r="K97" s="77" t="s">
        <v>28</v>
      </c>
      <c r="L97" s="76">
        <f>F97*H97*J97</f>
        <v>0</v>
      </c>
      <c r="M97" s="66"/>
      <c r="N97" s="100"/>
      <c r="O97" s="100"/>
      <c r="P97" s="100"/>
      <c r="Q97" s="100"/>
      <c r="R97" s="100"/>
      <c r="S97" s="66"/>
      <c r="T97" s="66"/>
    </row>
    <row r="98" spans="1:20" s="66" customFormat="1" ht="4.5" customHeight="1" x14ac:dyDescent="0.2">
      <c r="A98" s="67"/>
      <c r="B98" s="180"/>
      <c r="C98" s="243"/>
      <c r="D98" s="243"/>
      <c r="F98" s="137"/>
      <c r="G98" s="196"/>
      <c r="K98" s="197"/>
      <c r="L98" s="242"/>
      <c r="N98" s="100"/>
      <c r="O98" s="100"/>
      <c r="P98" s="100"/>
      <c r="Q98" s="100"/>
      <c r="R98" s="100"/>
    </row>
    <row r="99" spans="1:20" s="65" customFormat="1" ht="15" customHeight="1" x14ac:dyDescent="0.2">
      <c r="A99" s="67"/>
      <c r="B99" s="68" t="s">
        <v>60</v>
      </c>
      <c r="C99" s="68"/>
      <c r="D99" s="68"/>
      <c r="E99" s="68"/>
      <c r="F99" s="202">
        <v>0</v>
      </c>
      <c r="G99" s="82" t="s">
        <v>27</v>
      </c>
      <c r="H99" s="84">
        <f>H95</f>
        <v>0</v>
      </c>
      <c r="J99" s="99"/>
      <c r="K99" s="77" t="s">
        <v>28</v>
      </c>
      <c r="L99" s="76">
        <f t="shared" si="0"/>
        <v>0</v>
      </c>
      <c r="M99" s="66"/>
      <c r="N99" s="100"/>
      <c r="O99" s="100"/>
      <c r="P99" s="100"/>
      <c r="Q99" s="100"/>
      <c r="R99" s="100"/>
      <c r="S99" s="66"/>
      <c r="T99" s="66"/>
    </row>
    <row r="100" spans="1:20" s="66" customFormat="1" ht="4.5" customHeight="1" x14ac:dyDescent="0.2">
      <c r="A100" s="67"/>
      <c r="B100" s="180"/>
      <c r="C100" s="243"/>
      <c r="D100" s="243"/>
      <c r="F100" s="137"/>
      <c r="G100" s="196"/>
      <c r="K100" s="197"/>
      <c r="L100" s="242"/>
      <c r="N100" s="100"/>
      <c r="O100" s="100"/>
      <c r="P100" s="100"/>
      <c r="Q100" s="100"/>
      <c r="R100" s="100"/>
    </row>
    <row r="101" spans="1:20" s="65" customFormat="1" ht="14.25" customHeight="1" x14ac:dyDescent="0.2">
      <c r="A101" s="67"/>
      <c r="B101" s="68" t="s">
        <v>61</v>
      </c>
      <c r="C101" s="68"/>
      <c r="D101" s="68"/>
      <c r="E101" s="68"/>
      <c r="F101" s="202">
        <v>0</v>
      </c>
      <c r="G101" s="82" t="s">
        <v>27</v>
      </c>
      <c r="H101" s="84">
        <f>H97</f>
        <v>0</v>
      </c>
      <c r="J101" s="99"/>
      <c r="K101" s="77" t="s">
        <v>28</v>
      </c>
      <c r="L101" s="76">
        <f t="shared" si="0"/>
        <v>0</v>
      </c>
      <c r="M101" s="66"/>
      <c r="N101" s="100"/>
      <c r="O101" s="100"/>
      <c r="P101" s="100"/>
      <c r="Q101" s="100"/>
      <c r="R101" s="100"/>
      <c r="S101" s="66"/>
      <c r="T101" s="66"/>
    </row>
    <row r="102" spans="1:20" s="66" customFormat="1" ht="4.5" customHeight="1" x14ac:dyDescent="0.2">
      <c r="A102" s="67"/>
      <c r="B102" s="180"/>
      <c r="C102" s="243"/>
      <c r="D102" s="243"/>
      <c r="F102" s="137"/>
      <c r="G102" s="196"/>
      <c r="K102" s="197"/>
      <c r="L102" s="242"/>
      <c r="N102" s="100"/>
      <c r="O102" s="100"/>
      <c r="P102" s="100"/>
      <c r="Q102" s="100"/>
      <c r="R102" s="100"/>
    </row>
    <row r="103" spans="1:20" s="65" customFormat="1" ht="14.25" customHeight="1" x14ac:dyDescent="0.2">
      <c r="A103" s="67"/>
      <c r="B103" s="68" t="s">
        <v>63</v>
      </c>
      <c r="C103" s="68"/>
      <c r="D103" s="68"/>
      <c r="E103" s="68"/>
      <c r="F103" s="202">
        <v>0</v>
      </c>
      <c r="G103" s="82" t="s">
        <v>27</v>
      </c>
      <c r="H103" s="84">
        <f>H99</f>
        <v>0</v>
      </c>
      <c r="J103" s="99"/>
      <c r="K103" s="77" t="s">
        <v>28</v>
      </c>
      <c r="L103" s="76">
        <f t="shared" si="0"/>
        <v>0</v>
      </c>
      <c r="M103" s="66"/>
      <c r="N103" s="100"/>
      <c r="O103" s="100"/>
      <c r="P103" s="100"/>
      <c r="Q103" s="100"/>
      <c r="R103" s="100"/>
      <c r="S103" s="66"/>
      <c r="T103" s="66"/>
    </row>
    <row r="104" spans="1:20" s="66" customFormat="1" ht="4.5" customHeight="1" x14ac:dyDescent="0.2">
      <c r="A104" s="67"/>
      <c r="B104" s="180"/>
      <c r="C104" s="243"/>
      <c r="D104" s="243"/>
      <c r="F104" s="137"/>
      <c r="G104" s="196"/>
      <c r="K104" s="197"/>
      <c r="L104" s="242"/>
      <c r="N104" s="100"/>
      <c r="O104" s="100"/>
      <c r="P104" s="100"/>
      <c r="Q104" s="100"/>
      <c r="R104" s="100"/>
    </row>
    <row r="105" spans="1:20" s="65" customFormat="1" ht="15" customHeight="1" x14ac:dyDescent="0.2">
      <c r="A105" s="67"/>
      <c r="B105" s="68" t="s">
        <v>17</v>
      </c>
      <c r="C105" s="68"/>
      <c r="D105" s="68"/>
      <c r="E105" s="68"/>
      <c r="F105" s="202">
        <v>0</v>
      </c>
      <c r="G105" s="82" t="s">
        <v>27</v>
      </c>
      <c r="H105" s="229">
        <f>H101</f>
        <v>0</v>
      </c>
      <c r="I105" s="68"/>
      <c r="J105" s="99"/>
      <c r="K105" s="77" t="s">
        <v>28</v>
      </c>
      <c r="L105" s="76">
        <f t="shared" si="0"/>
        <v>0</v>
      </c>
      <c r="M105" s="66"/>
      <c r="N105" s="100"/>
      <c r="O105" s="100"/>
      <c r="P105" s="100"/>
      <c r="Q105" s="100"/>
      <c r="R105" s="100"/>
      <c r="S105" s="66"/>
      <c r="T105" s="66"/>
    </row>
    <row r="106" spans="1:20" s="66" customFormat="1" ht="4.5" customHeight="1" x14ac:dyDescent="0.2">
      <c r="A106" s="67"/>
      <c r="B106" s="246"/>
      <c r="C106" s="247"/>
      <c r="D106" s="247"/>
      <c r="E106" s="136"/>
      <c r="F106" s="199"/>
      <c r="G106" s="200"/>
      <c r="H106" s="136"/>
      <c r="I106" s="136"/>
      <c r="J106" s="136"/>
      <c r="K106" s="201"/>
      <c r="L106" s="248"/>
      <c r="N106" s="100"/>
      <c r="O106" s="100"/>
      <c r="P106" s="100"/>
      <c r="Q106" s="100"/>
      <c r="R106" s="100"/>
    </row>
    <row r="107" spans="1:20" s="65" customFormat="1" ht="15" customHeight="1" x14ac:dyDescent="0.2">
      <c r="A107" s="67"/>
      <c r="B107" s="149" t="s">
        <v>36</v>
      </c>
      <c r="C107" s="149"/>
      <c r="D107" s="149"/>
      <c r="E107" s="144"/>
      <c r="F107" s="185"/>
      <c r="G107" s="230"/>
      <c r="H107" s="150"/>
      <c r="I107" s="144"/>
      <c r="J107" s="150"/>
      <c r="K107" s="160"/>
      <c r="L107" s="231">
        <f>SUM(L85:L105)</f>
        <v>0</v>
      </c>
      <c r="M107" s="66"/>
      <c r="N107" s="100"/>
      <c r="O107" s="100"/>
      <c r="P107" s="100"/>
      <c r="Q107" s="100"/>
      <c r="R107" s="100"/>
      <c r="S107" s="66"/>
      <c r="T107" s="66"/>
    </row>
    <row r="108" spans="1:20" s="65" customFormat="1" ht="7.5" customHeight="1" x14ac:dyDescent="0.2">
      <c r="A108" s="67"/>
      <c r="B108" s="81"/>
      <c r="C108" s="81"/>
      <c r="D108" s="81"/>
      <c r="E108" s="71"/>
      <c r="F108" s="244"/>
      <c r="G108" s="95"/>
      <c r="H108" s="72"/>
      <c r="I108" s="74"/>
      <c r="J108" s="68"/>
      <c r="K108" s="68"/>
      <c r="L108" s="68"/>
      <c r="M108" s="66"/>
      <c r="N108" s="101"/>
      <c r="O108" s="101"/>
      <c r="P108" s="127"/>
      <c r="Q108" s="126"/>
      <c r="R108" s="126"/>
      <c r="S108" s="67"/>
      <c r="T108" s="66"/>
    </row>
    <row r="109" spans="1:20" s="141" customFormat="1" ht="15" customHeight="1" x14ac:dyDescent="0.2">
      <c r="A109" s="145"/>
      <c r="B109" s="235" t="s">
        <v>70</v>
      </c>
      <c r="C109" s="214"/>
      <c r="D109" s="214"/>
      <c r="E109" s="214"/>
      <c r="F109" s="225"/>
      <c r="G109" s="214"/>
      <c r="H109" s="220"/>
      <c r="I109" s="215"/>
      <c r="J109" s="216"/>
      <c r="K109" s="217"/>
      <c r="L109" s="217"/>
      <c r="M109" s="145"/>
      <c r="N109" s="138"/>
      <c r="O109" s="139"/>
      <c r="P109" s="140"/>
      <c r="Q109" s="140"/>
      <c r="R109" s="140"/>
      <c r="S109" s="137"/>
      <c r="T109" s="137"/>
    </row>
    <row r="110" spans="1:20" s="65" customFormat="1" ht="7.5" customHeight="1" x14ac:dyDescent="0.2">
      <c r="A110" s="67"/>
      <c r="B110" s="81"/>
      <c r="C110" s="81"/>
      <c r="D110" s="81"/>
      <c r="E110" s="71"/>
      <c r="F110" s="244"/>
      <c r="G110" s="95"/>
      <c r="H110" s="72"/>
      <c r="I110" s="74"/>
      <c r="J110" s="68"/>
      <c r="K110" s="68"/>
      <c r="L110" s="68"/>
      <c r="M110" s="66"/>
      <c r="N110" s="101"/>
      <c r="O110" s="101"/>
      <c r="P110" s="127"/>
      <c r="Q110" s="126"/>
      <c r="R110" s="126"/>
      <c r="S110" s="67"/>
      <c r="T110" s="66"/>
    </row>
    <row r="111" spans="1:20" s="141" customFormat="1" ht="15" customHeight="1" x14ac:dyDescent="0.25">
      <c r="A111" s="145"/>
      <c r="C111" s="145"/>
      <c r="D111" s="238" t="s">
        <v>76</v>
      </c>
      <c r="E111" s="241"/>
      <c r="F111" s="161"/>
      <c r="G111" s="161"/>
      <c r="H111" s="161"/>
      <c r="I111" s="161"/>
      <c r="J111" s="161" t="s">
        <v>73</v>
      </c>
      <c r="K111" s="161"/>
      <c r="L111" s="240">
        <v>0</v>
      </c>
      <c r="M111" s="137"/>
      <c r="N111" s="138"/>
      <c r="O111" s="139"/>
      <c r="P111" s="140"/>
      <c r="Q111" s="140"/>
      <c r="R111" s="140"/>
      <c r="S111" s="137"/>
      <c r="T111" s="137"/>
    </row>
    <row r="112" spans="1:20" s="65" customFormat="1" ht="7.5" customHeight="1" thickBot="1" x14ac:dyDescent="0.25">
      <c r="A112" s="67"/>
      <c r="B112" s="81"/>
      <c r="C112" s="81"/>
      <c r="D112" s="81"/>
      <c r="E112" s="71"/>
      <c r="F112" s="244"/>
      <c r="G112" s="95"/>
      <c r="H112" s="72"/>
      <c r="I112" s="74"/>
      <c r="J112" s="68"/>
      <c r="K112" s="68"/>
      <c r="L112" s="68"/>
      <c r="M112" s="66"/>
      <c r="N112" s="101"/>
      <c r="O112" s="101"/>
      <c r="P112" s="127"/>
      <c r="Q112" s="126"/>
      <c r="R112" s="126"/>
      <c r="S112" s="67"/>
      <c r="T112" s="66"/>
    </row>
    <row r="113" spans="1:20" s="73" customFormat="1" ht="14.1" customHeight="1" thickBot="1" x14ac:dyDescent="0.3">
      <c r="A113" s="170"/>
      <c r="B113" s="237" t="s">
        <v>69</v>
      </c>
      <c r="C113" s="226"/>
      <c r="D113" s="226"/>
      <c r="E113" s="226"/>
      <c r="F113" s="227"/>
      <c r="G113" s="228"/>
      <c r="H113" s="226"/>
      <c r="I113" s="226"/>
      <c r="J113" s="226"/>
      <c r="K113" s="226"/>
      <c r="L113" s="268">
        <f>L53+L63+L71+L81+L107+L111</f>
        <v>0</v>
      </c>
      <c r="M113" s="130"/>
      <c r="N113" s="131"/>
      <c r="O113" s="131"/>
      <c r="P113" s="131"/>
      <c r="Q113" s="131"/>
      <c r="R113" s="131"/>
      <c r="S113" s="130"/>
      <c r="T113" s="130"/>
    </row>
    <row r="114" spans="1:20" s="65" customFormat="1" ht="7.5" customHeight="1" x14ac:dyDescent="0.2">
      <c r="A114" s="67"/>
      <c r="B114" s="81"/>
      <c r="C114" s="81"/>
      <c r="D114" s="81"/>
      <c r="E114" s="71"/>
      <c r="F114" s="244"/>
      <c r="G114" s="95"/>
      <c r="H114" s="72"/>
      <c r="I114" s="74"/>
      <c r="J114" s="68"/>
      <c r="K114" s="68"/>
      <c r="L114" s="68"/>
      <c r="M114" s="66"/>
      <c r="N114" s="101"/>
      <c r="O114" s="101"/>
      <c r="P114" s="127"/>
      <c r="Q114" s="126"/>
      <c r="R114" s="126"/>
      <c r="S114" s="67"/>
      <c r="T114" s="66"/>
    </row>
    <row r="115" spans="1:20" s="146" customFormat="1" ht="10.199999999999999" x14ac:dyDescent="0.2">
      <c r="A115" s="78"/>
      <c r="B115" s="163" t="s">
        <v>82</v>
      </c>
      <c r="C115" s="163"/>
      <c r="D115" s="163"/>
      <c r="E115" s="269">
        <v>0.19</v>
      </c>
      <c r="F115" s="163"/>
      <c r="G115" s="164"/>
      <c r="H115" s="163"/>
      <c r="I115" s="163"/>
      <c r="J115" s="163"/>
      <c r="K115" s="163"/>
      <c r="L115" s="168">
        <f>L113*100/(100+(E115*100))</f>
        <v>0</v>
      </c>
      <c r="N115" s="147"/>
      <c r="O115" s="147"/>
      <c r="P115" s="147"/>
      <c r="Q115" s="147"/>
      <c r="R115" s="147"/>
    </row>
    <row r="116" spans="1:20" s="132" customFormat="1" ht="7.5" customHeight="1" x14ac:dyDescent="0.25">
      <c r="A116" s="40"/>
      <c r="B116" s="66"/>
      <c r="C116" s="134"/>
      <c r="D116" s="134"/>
      <c r="E116" s="134"/>
      <c r="F116" s="189"/>
      <c r="G116" s="135"/>
      <c r="H116" s="134"/>
      <c r="I116" s="134"/>
      <c r="J116" s="134"/>
      <c r="K116" s="134"/>
      <c r="L116" s="40"/>
      <c r="N116" s="133"/>
      <c r="O116" s="133"/>
      <c r="P116" s="133"/>
      <c r="Q116" s="133"/>
      <c r="R116" s="133"/>
    </row>
    <row r="117" spans="1:20" s="132" customFormat="1" x14ac:dyDescent="0.25">
      <c r="A117" s="40"/>
      <c r="B117" s="66"/>
      <c r="C117" s="134"/>
      <c r="D117" s="171"/>
      <c r="E117" s="134"/>
      <c r="F117" s="189"/>
      <c r="G117" s="135"/>
      <c r="H117" s="134"/>
      <c r="I117" s="134"/>
      <c r="J117" s="134"/>
      <c r="K117" s="134"/>
      <c r="L117" s="134"/>
      <c r="N117" s="133"/>
      <c r="O117" s="133"/>
      <c r="P117" s="133"/>
      <c r="Q117" s="133"/>
      <c r="R117" s="133"/>
    </row>
    <row r="126" spans="1:20" x14ac:dyDescent="0.25">
      <c r="G126" s="3"/>
      <c r="M126" s="3"/>
      <c r="N126" s="3"/>
      <c r="O126" s="3"/>
      <c r="P126" s="3"/>
      <c r="Q126" s="3"/>
      <c r="R126" s="3"/>
      <c r="S126" s="3"/>
      <c r="T126" s="3"/>
    </row>
    <row r="127" spans="1:20" x14ac:dyDescent="0.25">
      <c r="G127" s="3"/>
      <c r="M127" s="3"/>
      <c r="N127" s="3"/>
      <c r="O127" s="3"/>
      <c r="P127" s="3"/>
      <c r="Q127" s="3"/>
      <c r="R127" s="3"/>
      <c r="S127" s="3"/>
      <c r="T127" s="3"/>
    </row>
    <row r="128" spans="1:20" x14ac:dyDescent="0.25">
      <c r="G128" s="3"/>
      <c r="M128" s="3"/>
      <c r="N128" s="3"/>
      <c r="O128" s="3"/>
      <c r="P128" s="3"/>
      <c r="Q128" s="3"/>
      <c r="R128" s="3"/>
      <c r="S128" s="3"/>
      <c r="T128" s="3"/>
    </row>
    <row r="129" spans="7:20" x14ac:dyDescent="0.25">
      <c r="G129" s="3"/>
      <c r="M129" s="3"/>
      <c r="N129" s="3"/>
      <c r="O129" s="3"/>
      <c r="P129" s="3"/>
      <c r="Q129" s="3"/>
      <c r="R129" s="3"/>
      <c r="S129" s="3"/>
      <c r="T129" s="3"/>
    </row>
    <row r="130" spans="7:20" x14ac:dyDescent="0.25">
      <c r="G130" s="3"/>
      <c r="M130" s="3"/>
      <c r="N130" s="3"/>
      <c r="O130" s="3"/>
      <c r="P130" s="3"/>
      <c r="Q130" s="3"/>
      <c r="R130" s="3"/>
      <c r="S130" s="3"/>
      <c r="T130" s="3"/>
    </row>
    <row r="131" spans="7:20" x14ac:dyDescent="0.25">
      <c r="G131" s="3"/>
      <c r="M131" s="3"/>
      <c r="N131" s="3"/>
      <c r="O131" s="3"/>
      <c r="P131" s="3"/>
      <c r="Q131" s="3"/>
      <c r="R131" s="3"/>
      <c r="S131" s="3"/>
      <c r="T131" s="3"/>
    </row>
    <row r="132" spans="7:20" x14ac:dyDescent="0.25">
      <c r="G132" s="3"/>
      <c r="M132" s="3"/>
      <c r="N132" s="3"/>
      <c r="O132" s="3"/>
      <c r="P132" s="3"/>
      <c r="Q132" s="3"/>
      <c r="R132" s="3"/>
      <c r="S132" s="3"/>
      <c r="T132" s="3"/>
    </row>
    <row r="133" spans="7:20" x14ac:dyDescent="0.25">
      <c r="G133" s="3"/>
      <c r="M133" s="3"/>
      <c r="N133" s="3"/>
      <c r="O133" s="3"/>
      <c r="P133" s="3"/>
      <c r="Q133" s="3"/>
      <c r="R133" s="3"/>
      <c r="S133" s="3"/>
      <c r="T133" s="3"/>
    </row>
    <row r="134" spans="7:20" x14ac:dyDescent="0.25">
      <c r="G134" s="3"/>
      <c r="M134" s="3"/>
      <c r="N134" s="3"/>
      <c r="O134" s="3"/>
      <c r="P134" s="3"/>
      <c r="Q134" s="3"/>
      <c r="R134" s="3"/>
      <c r="S134" s="3"/>
      <c r="T134" s="3"/>
    </row>
    <row r="135" spans="7:20" x14ac:dyDescent="0.25">
      <c r="G135" s="3"/>
      <c r="M135" s="3"/>
      <c r="N135" s="3"/>
      <c r="O135" s="3"/>
      <c r="P135" s="3"/>
      <c r="Q135" s="3"/>
      <c r="R135" s="3"/>
      <c r="S135" s="3"/>
      <c r="T135" s="3"/>
    </row>
    <row r="136" spans="7:20" x14ac:dyDescent="0.25">
      <c r="G136" s="3"/>
      <c r="M136" s="3"/>
      <c r="N136" s="3"/>
      <c r="O136" s="3"/>
      <c r="P136" s="3"/>
      <c r="Q136" s="3"/>
      <c r="R136" s="3"/>
      <c r="S136" s="3"/>
      <c r="T136" s="3"/>
    </row>
    <row r="137" spans="7:20" x14ac:dyDescent="0.25">
      <c r="G137" s="3"/>
      <c r="M137" s="3"/>
      <c r="N137" s="3"/>
      <c r="O137" s="3"/>
      <c r="P137" s="3"/>
      <c r="Q137" s="3"/>
      <c r="R137" s="3"/>
      <c r="S137" s="3"/>
      <c r="T137" s="3"/>
    </row>
    <row r="138" spans="7:20" x14ac:dyDescent="0.25">
      <c r="G138" s="3"/>
      <c r="M138" s="3"/>
      <c r="N138" s="3"/>
      <c r="O138" s="3"/>
      <c r="P138" s="3"/>
      <c r="Q138" s="3"/>
      <c r="R138" s="3"/>
      <c r="S138" s="3"/>
      <c r="T138" s="3"/>
    </row>
    <row r="139" spans="7:20" x14ac:dyDescent="0.25">
      <c r="G139" s="3"/>
      <c r="M139" s="3"/>
      <c r="N139" s="3"/>
      <c r="O139" s="3"/>
      <c r="P139" s="3"/>
      <c r="Q139" s="3"/>
      <c r="R139" s="3"/>
      <c r="S139" s="3"/>
      <c r="T139" s="3"/>
    </row>
    <row r="140" spans="7:20" x14ac:dyDescent="0.25">
      <c r="G140" s="3"/>
      <c r="M140" s="3"/>
      <c r="N140" s="3"/>
      <c r="O140" s="3"/>
      <c r="P140" s="3"/>
      <c r="Q140" s="3"/>
      <c r="R140" s="3"/>
      <c r="S140" s="3"/>
      <c r="T140" s="3"/>
    </row>
    <row r="141" spans="7:20" x14ac:dyDescent="0.25">
      <c r="G141" s="3"/>
      <c r="M141" s="3"/>
      <c r="N141" s="3"/>
      <c r="O141" s="3"/>
      <c r="P141" s="3"/>
      <c r="Q141" s="3"/>
      <c r="R141" s="3"/>
      <c r="S141" s="3"/>
      <c r="T141" s="3"/>
    </row>
    <row r="142" spans="7:20" x14ac:dyDescent="0.25">
      <c r="G142" s="3"/>
      <c r="M142" s="3"/>
      <c r="N142" s="3"/>
      <c r="O142" s="3"/>
      <c r="P142" s="3"/>
      <c r="Q142" s="3"/>
      <c r="R142" s="3"/>
      <c r="S142" s="3"/>
      <c r="T142" s="3"/>
    </row>
    <row r="143" spans="7:20" x14ac:dyDescent="0.25">
      <c r="G143" s="3"/>
      <c r="M143" s="3"/>
      <c r="N143" s="3"/>
      <c r="O143" s="3"/>
      <c r="P143" s="3"/>
      <c r="Q143" s="3"/>
      <c r="R143" s="3"/>
      <c r="S143" s="3"/>
      <c r="T143" s="3"/>
    </row>
    <row r="144" spans="7:20" x14ac:dyDescent="0.25">
      <c r="G144" s="3"/>
      <c r="M144" s="3"/>
      <c r="N144" s="3"/>
      <c r="O144" s="3"/>
      <c r="P144" s="3"/>
      <c r="Q144" s="3"/>
      <c r="R144" s="3"/>
      <c r="S144" s="3"/>
      <c r="T144" s="3"/>
    </row>
    <row r="145" spans="7:20" x14ac:dyDescent="0.25">
      <c r="G145" s="3"/>
      <c r="M145" s="3"/>
      <c r="N145" s="3"/>
      <c r="O145" s="3"/>
      <c r="P145" s="3"/>
      <c r="Q145" s="3"/>
      <c r="R145" s="3"/>
      <c r="S145" s="3"/>
      <c r="T145" s="3"/>
    </row>
    <row r="146" spans="7:20" x14ac:dyDescent="0.25">
      <c r="G146" s="3"/>
      <c r="M146" s="3"/>
      <c r="N146" s="3"/>
      <c r="O146" s="3"/>
      <c r="P146" s="3"/>
      <c r="Q146" s="3"/>
      <c r="R146" s="3"/>
      <c r="S146" s="3"/>
      <c r="T146" s="3"/>
    </row>
    <row r="147" spans="7:20" x14ac:dyDescent="0.25">
      <c r="G147" s="3"/>
      <c r="M147" s="3"/>
      <c r="N147" s="3"/>
      <c r="O147" s="3"/>
      <c r="P147" s="3"/>
      <c r="Q147" s="3"/>
      <c r="R147" s="3"/>
      <c r="S147" s="3"/>
      <c r="T147" s="3"/>
    </row>
    <row r="148" spans="7:20" x14ac:dyDescent="0.25">
      <c r="G148" s="3"/>
      <c r="M148" s="3"/>
      <c r="N148" s="3"/>
      <c r="O148" s="3"/>
      <c r="P148" s="3"/>
      <c r="Q148" s="3"/>
      <c r="R148" s="3"/>
      <c r="S148" s="3"/>
      <c r="T148" s="3"/>
    </row>
    <row r="149" spans="7:20" x14ac:dyDescent="0.25">
      <c r="G149" s="3"/>
      <c r="M149" s="3"/>
      <c r="N149" s="3"/>
      <c r="O149" s="3"/>
      <c r="P149" s="3"/>
      <c r="Q149" s="3"/>
      <c r="R149" s="3"/>
      <c r="S149" s="3"/>
      <c r="T149" s="3"/>
    </row>
    <row r="150" spans="7:20" x14ac:dyDescent="0.25">
      <c r="G150" s="3"/>
      <c r="M150" s="3"/>
      <c r="N150" s="3"/>
      <c r="O150" s="3"/>
      <c r="P150" s="3"/>
      <c r="Q150" s="3"/>
      <c r="R150" s="3"/>
      <c r="S150" s="3"/>
      <c r="T150" s="3"/>
    </row>
    <row r="151" spans="7:20" x14ac:dyDescent="0.25">
      <c r="G151" s="3"/>
      <c r="M151" s="3"/>
      <c r="N151" s="3"/>
      <c r="O151" s="3"/>
      <c r="P151" s="3"/>
      <c r="Q151" s="3"/>
      <c r="R151" s="3"/>
      <c r="S151" s="3"/>
      <c r="T151" s="3"/>
    </row>
    <row r="152" spans="7:20" x14ac:dyDescent="0.25">
      <c r="G152" s="3"/>
      <c r="M152" s="3"/>
      <c r="N152" s="3"/>
      <c r="O152" s="3"/>
      <c r="P152" s="3"/>
      <c r="Q152" s="3"/>
      <c r="R152" s="3"/>
      <c r="S152" s="3"/>
      <c r="T152" s="3"/>
    </row>
    <row r="153" spans="7:20" x14ac:dyDescent="0.25">
      <c r="G153" s="3"/>
      <c r="M153" s="3"/>
      <c r="N153" s="3"/>
      <c r="O153" s="3"/>
      <c r="P153" s="3"/>
      <c r="Q153" s="3"/>
      <c r="R153" s="3"/>
      <c r="S153" s="3"/>
      <c r="T153" s="3"/>
    </row>
    <row r="154" spans="7:20" x14ac:dyDescent="0.25">
      <c r="G154" s="3"/>
      <c r="M154" s="3"/>
      <c r="N154" s="3"/>
      <c r="O154" s="3"/>
      <c r="P154" s="3"/>
      <c r="Q154" s="3"/>
      <c r="R154" s="3"/>
      <c r="S154" s="3"/>
      <c r="T154" s="3"/>
    </row>
    <row r="155" spans="7:20" x14ac:dyDescent="0.25">
      <c r="G155" s="3"/>
      <c r="M155" s="3"/>
      <c r="N155" s="3"/>
      <c r="O155" s="3"/>
      <c r="P155" s="3"/>
      <c r="Q155" s="3"/>
      <c r="R155" s="3"/>
      <c r="S155" s="3"/>
      <c r="T155" s="3"/>
    </row>
    <row r="156" spans="7:20" x14ac:dyDescent="0.25">
      <c r="G156" s="3"/>
      <c r="M156" s="3"/>
      <c r="N156" s="3"/>
      <c r="O156" s="3"/>
      <c r="P156" s="3"/>
      <c r="Q156" s="3"/>
      <c r="R156" s="3"/>
      <c r="S156" s="3"/>
      <c r="T156" s="3"/>
    </row>
    <row r="157" spans="7:20" x14ac:dyDescent="0.25">
      <c r="G157" s="3"/>
      <c r="M157" s="3"/>
      <c r="N157" s="3"/>
      <c r="O157" s="3"/>
      <c r="P157" s="3"/>
      <c r="Q157" s="3"/>
      <c r="R157" s="3"/>
      <c r="S157" s="3"/>
      <c r="T157" s="3"/>
    </row>
    <row r="158" spans="7:20" x14ac:dyDescent="0.25">
      <c r="G158" s="3"/>
      <c r="M158" s="3"/>
      <c r="N158" s="3"/>
      <c r="O158" s="3"/>
      <c r="P158" s="3"/>
      <c r="Q158" s="3"/>
      <c r="R158" s="3"/>
      <c r="S158" s="3"/>
      <c r="T158" s="3"/>
    </row>
    <row r="159" spans="7:20" x14ac:dyDescent="0.25">
      <c r="G159" s="3"/>
      <c r="M159" s="3"/>
      <c r="N159" s="3"/>
      <c r="O159" s="3"/>
      <c r="P159" s="3"/>
      <c r="Q159" s="3"/>
      <c r="R159" s="3"/>
      <c r="S159" s="3"/>
      <c r="T159" s="3"/>
    </row>
    <row r="160" spans="7:20" x14ac:dyDescent="0.25">
      <c r="G160" s="3"/>
      <c r="M160" s="3"/>
      <c r="N160" s="3"/>
      <c r="O160" s="3"/>
      <c r="P160" s="3"/>
      <c r="Q160" s="3"/>
      <c r="R160" s="3"/>
      <c r="S160" s="3"/>
      <c r="T160" s="3"/>
    </row>
    <row r="161" spans="7:20" x14ac:dyDescent="0.25">
      <c r="G161" s="3"/>
      <c r="M161" s="3"/>
      <c r="N161" s="3"/>
      <c r="O161" s="3"/>
      <c r="P161" s="3"/>
      <c r="Q161" s="3"/>
      <c r="R161" s="3"/>
      <c r="S161" s="3"/>
      <c r="T161" s="3"/>
    </row>
    <row r="162" spans="7:20" x14ac:dyDescent="0.25">
      <c r="G162" s="3"/>
      <c r="M162" s="3"/>
      <c r="N162" s="3"/>
      <c r="O162" s="3"/>
      <c r="P162" s="3"/>
      <c r="Q162" s="3"/>
      <c r="R162" s="3"/>
      <c r="S162" s="3"/>
      <c r="T162" s="3"/>
    </row>
    <row r="163" spans="7:20" x14ac:dyDescent="0.25">
      <c r="G163" s="3"/>
      <c r="M163" s="3"/>
      <c r="N163" s="3"/>
      <c r="O163" s="3"/>
      <c r="P163" s="3"/>
      <c r="Q163" s="3"/>
      <c r="R163" s="3"/>
      <c r="S163" s="3"/>
      <c r="T163" s="3"/>
    </row>
    <row r="164" spans="7:20" x14ac:dyDescent="0.25">
      <c r="G164" s="3"/>
      <c r="M164" s="3"/>
      <c r="N164" s="3"/>
      <c r="O164" s="3"/>
      <c r="P164" s="3"/>
      <c r="Q164" s="3"/>
      <c r="R164" s="3"/>
      <c r="S164" s="3"/>
      <c r="T164" s="3"/>
    </row>
    <row r="165" spans="7:20" x14ac:dyDescent="0.25">
      <c r="G165" s="3"/>
      <c r="M165" s="3"/>
      <c r="N165" s="3"/>
      <c r="O165" s="3"/>
      <c r="P165" s="3"/>
      <c r="Q165" s="3"/>
      <c r="R165" s="3"/>
      <c r="S165" s="3"/>
      <c r="T165" s="3"/>
    </row>
    <row r="166" spans="7:20" x14ac:dyDescent="0.25">
      <c r="G166" s="3"/>
      <c r="M166" s="3"/>
      <c r="N166" s="3"/>
      <c r="O166" s="3"/>
      <c r="P166" s="3"/>
      <c r="Q166" s="3"/>
      <c r="R166" s="3"/>
      <c r="S166" s="3"/>
      <c r="T166" s="3"/>
    </row>
    <row r="167" spans="7:20" x14ac:dyDescent="0.25">
      <c r="G167" s="3"/>
      <c r="M167" s="3"/>
      <c r="N167" s="3"/>
      <c r="O167" s="3"/>
      <c r="P167" s="3"/>
      <c r="Q167" s="3"/>
      <c r="R167" s="3"/>
      <c r="S167" s="3"/>
      <c r="T167" s="3"/>
    </row>
    <row r="168" spans="7:20" x14ac:dyDescent="0.25">
      <c r="G168" s="3"/>
      <c r="M168" s="3"/>
      <c r="N168" s="3"/>
      <c r="O168" s="3"/>
      <c r="P168" s="3"/>
      <c r="Q168" s="3"/>
      <c r="R168" s="3"/>
      <c r="S168" s="3"/>
      <c r="T168" s="3"/>
    </row>
    <row r="169" spans="7:20" x14ac:dyDescent="0.25">
      <c r="G169" s="3"/>
      <c r="M169" s="3"/>
      <c r="N169" s="3"/>
      <c r="O169" s="3"/>
      <c r="P169" s="3"/>
      <c r="Q169" s="3"/>
      <c r="R169" s="3"/>
      <c r="S169" s="3"/>
      <c r="T169" s="3"/>
    </row>
    <row r="170" spans="7:20" x14ac:dyDescent="0.25">
      <c r="G170" s="3"/>
      <c r="M170" s="3"/>
      <c r="N170" s="3"/>
      <c r="O170" s="3"/>
      <c r="P170" s="3"/>
      <c r="Q170" s="3"/>
      <c r="R170" s="3"/>
      <c r="S170" s="3"/>
      <c r="T170" s="3"/>
    </row>
    <row r="171" spans="7:20" x14ac:dyDescent="0.25">
      <c r="G171" s="3"/>
      <c r="M171" s="3"/>
      <c r="N171" s="3"/>
      <c r="O171" s="3"/>
      <c r="P171" s="3"/>
      <c r="Q171" s="3"/>
      <c r="R171" s="3"/>
      <c r="S171" s="3"/>
      <c r="T171" s="3"/>
    </row>
    <row r="172" spans="7:20" x14ac:dyDescent="0.25">
      <c r="G172" s="3"/>
      <c r="M172" s="3"/>
      <c r="N172" s="3"/>
      <c r="O172" s="3"/>
      <c r="P172" s="3"/>
      <c r="Q172" s="3"/>
      <c r="R172" s="3"/>
      <c r="S172" s="3"/>
      <c r="T172" s="3"/>
    </row>
    <row r="173" spans="7:20" x14ac:dyDescent="0.25">
      <c r="G173" s="3"/>
      <c r="M173" s="3"/>
      <c r="N173" s="3"/>
      <c r="O173" s="3"/>
      <c r="P173" s="3"/>
      <c r="Q173" s="3"/>
      <c r="R173" s="3"/>
      <c r="S173" s="3"/>
      <c r="T173" s="3"/>
    </row>
    <row r="174" spans="7:20" x14ac:dyDescent="0.25">
      <c r="G174" s="3"/>
      <c r="M174" s="3"/>
      <c r="N174" s="3"/>
      <c r="O174" s="3"/>
      <c r="P174" s="3"/>
      <c r="Q174" s="3"/>
      <c r="R174" s="3"/>
      <c r="S174" s="3"/>
      <c r="T174" s="3"/>
    </row>
    <row r="175" spans="7:20" x14ac:dyDescent="0.25">
      <c r="G175" s="3"/>
      <c r="M175" s="3"/>
      <c r="N175" s="3"/>
      <c r="O175" s="3"/>
      <c r="P175" s="3"/>
      <c r="Q175" s="3"/>
      <c r="R175" s="3"/>
      <c r="S175" s="3"/>
      <c r="T175" s="3"/>
    </row>
    <row r="176" spans="7:20" x14ac:dyDescent="0.25">
      <c r="G176" s="3"/>
      <c r="M176" s="3"/>
      <c r="N176" s="3"/>
      <c r="O176" s="3"/>
      <c r="P176" s="3"/>
      <c r="Q176" s="3"/>
      <c r="R176" s="3"/>
      <c r="S176" s="3"/>
      <c r="T176" s="3"/>
    </row>
    <row r="177" spans="7:20" x14ac:dyDescent="0.25">
      <c r="G177" s="3"/>
      <c r="M177" s="3"/>
      <c r="N177" s="3"/>
      <c r="O177" s="3"/>
      <c r="P177" s="3"/>
      <c r="Q177" s="3"/>
      <c r="R177" s="3"/>
      <c r="S177" s="3"/>
      <c r="T177" s="3"/>
    </row>
    <row r="178" spans="7:20" x14ac:dyDescent="0.25">
      <c r="G178" s="3"/>
      <c r="M178" s="3"/>
      <c r="N178" s="3"/>
      <c r="O178" s="3"/>
      <c r="P178" s="3"/>
      <c r="Q178" s="3"/>
      <c r="R178" s="3"/>
      <c r="S178" s="3"/>
      <c r="T178" s="3"/>
    </row>
    <row r="179" spans="7:20" x14ac:dyDescent="0.25">
      <c r="G179" s="3"/>
      <c r="M179" s="3"/>
      <c r="N179" s="3"/>
      <c r="O179" s="3"/>
      <c r="P179" s="3"/>
      <c r="Q179" s="3"/>
      <c r="R179" s="3"/>
      <c r="S179" s="3"/>
      <c r="T179" s="3"/>
    </row>
    <row r="180" spans="7:20" x14ac:dyDescent="0.25">
      <c r="G180" s="3"/>
      <c r="M180" s="3"/>
      <c r="N180" s="3"/>
      <c r="O180" s="3"/>
      <c r="P180" s="3"/>
      <c r="Q180" s="3"/>
      <c r="R180" s="3"/>
      <c r="S180" s="3"/>
      <c r="T180" s="3"/>
    </row>
    <row r="181" spans="7:20" x14ac:dyDescent="0.25">
      <c r="G181" s="3"/>
      <c r="M181" s="3"/>
      <c r="N181" s="3"/>
      <c r="O181" s="3"/>
      <c r="P181" s="3"/>
      <c r="Q181" s="3"/>
      <c r="R181" s="3"/>
      <c r="S181" s="3"/>
      <c r="T181" s="3"/>
    </row>
    <row r="182" spans="7:20" x14ac:dyDescent="0.25">
      <c r="G182" s="3"/>
      <c r="M182" s="3"/>
      <c r="N182" s="3"/>
      <c r="O182" s="3"/>
      <c r="P182" s="3"/>
      <c r="Q182" s="3"/>
      <c r="R182" s="3"/>
      <c r="S182" s="3"/>
      <c r="T182" s="3"/>
    </row>
    <row r="183" spans="7:20" x14ac:dyDescent="0.25">
      <c r="G183" s="3"/>
      <c r="M183" s="3"/>
      <c r="N183" s="3"/>
      <c r="O183" s="3"/>
      <c r="P183" s="3"/>
      <c r="Q183" s="3"/>
      <c r="R183" s="3"/>
      <c r="S183" s="3"/>
      <c r="T183" s="3"/>
    </row>
    <row r="184" spans="7:20" x14ac:dyDescent="0.25">
      <c r="G184" s="3"/>
      <c r="M184" s="3"/>
      <c r="N184" s="3"/>
      <c r="O184" s="3"/>
      <c r="P184" s="3"/>
      <c r="Q184" s="3"/>
      <c r="R184" s="3"/>
      <c r="S184" s="3"/>
      <c r="T184" s="3"/>
    </row>
    <row r="185" spans="7:20" x14ac:dyDescent="0.25">
      <c r="G185" s="3"/>
      <c r="M185" s="3"/>
      <c r="N185" s="3"/>
      <c r="O185" s="3"/>
      <c r="P185" s="3"/>
      <c r="Q185" s="3"/>
      <c r="R185" s="3"/>
      <c r="S185" s="3"/>
      <c r="T185" s="3"/>
    </row>
    <row r="186" spans="7:20" x14ac:dyDescent="0.25">
      <c r="G186" s="3"/>
      <c r="M186" s="3"/>
      <c r="N186" s="3"/>
      <c r="O186" s="3"/>
      <c r="P186" s="3"/>
      <c r="Q186" s="3"/>
      <c r="R186" s="3"/>
      <c r="S186" s="3"/>
      <c r="T186" s="3"/>
    </row>
    <row r="187" spans="7:20" x14ac:dyDescent="0.25">
      <c r="G187" s="3"/>
      <c r="M187" s="3"/>
      <c r="N187" s="3"/>
      <c r="O187" s="3"/>
      <c r="P187" s="3"/>
      <c r="Q187" s="3"/>
      <c r="R187" s="3"/>
      <c r="S187" s="3"/>
      <c r="T187" s="3"/>
    </row>
    <row r="188" spans="7:20" x14ac:dyDescent="0.25">
      <c r="G188" s="3"/>
      <c r="M188" s="3"/>
      <c r="N188" s="3"/>
      <c r="O188" s="3"/>
      <c r="P188" s="3"/>
      <c r="Q188" s="3"/>
      <c r="R188" s="3"/>
      <c r="S188" s="3"/>
      <c r="T188" s="3"/>
    </row>
    <row r="189" spans="7:20" x14ac:dyDescent="0.25">
      <c r="G189" s="3"/>
      <c r="M189" s="3"/>
      <c r="N189" s="3"/>
      <c r="O189" s="3"/>
      <c r="P189" s="3"/>
      <c r="Q189" s="3"/>
      <c r="R189" s="3"/>
      <c r="S189" s="3"/>
      <c r="T189" s="3"/>
    </row>
    <row r="190" spans="7:20" x14ac:dyDescent="0.25">
      <c r="G190" s="3"/>
      <c r="M190" s="3"/>
      <c r="N190" s="3"/>
      <c r="O190" s="3"/>
      <c r="P190" s="3"/>
      <c r="Q190" s="3"/>
      <c r="R190" s="3"/>
      <c r="S190" s="3"/>
      <c r="T190" s="3"/>
    </row>
    <row r="191" spans="7:20" x14ac:dyDescent="0.25">
      <c r="G191" s="3"/>
      <c r="M191" s="3"/>
      <c r="N191" s="3"/>
      <c r="O191" s="3"/>
      <c r="P191" s="3"/>
      <c r="Q191" s="3"/>
      <c r="R191" s="3"/>
      <c r="S191" s="3"/>
      <c r="T191" s="3"/>
    </row>
    <row r="192" spans="7:20" x14ac:dyDescent="0.25">
      <c r="G192" s="3"/>
      <c r="M192" s="3"/>
      <c r="N192" s="3"/>
      <c r="O192" s="3"/>
      <c r="P192" s="3"/>
      <c r="Q192" s="3"/>
      <c r="R192" s="3"/>
      <c r="S192" s="3"/>
      <c r="T192" s="3"/>
    </row>
    <row r="193" spans="7:20" x14ac:dyDescent="0.25">
      <c r="G193" s="3"/>
      <c r="M193" s="3"/>
      <c r="N193" s="3"/>
      <c r="O193" s="3"/>
      <c r="P193" s="3"/>
      <c r="Q193" s="3"/>
      <c r="R193" s="3"/>
      <c r="S193" s="3"/>
      <c r="T193" s="3"/>
    </row>
    <row r="194" spans="7:20" x14ac:dyDescent="0.25">
      <c r="G194" s="3"/>
      <c r="M194" s="3"/>
      <c r="N194" s="3"/>
      <c r="O194" s="3"/>
      <c r="P194" s="3"/>
      <c r="Q194" s="3"/>
      <c r="R194" s="3"/>
      <c r="S194" s="3"/>
      <c r="T194" s="3"/>
    </row>
    <row r="195" spans="7:20" x14ac:dyDescent="0.25">
      <c r="G195" s="3"/>
      <c r="M195" s="3"/>
      <c r="N195" s="3"/>
      <c r="O195" s="3"/>
      <c r="P195" s="3"/>
      <c r="Q195" s="3"/>
      <c r="R195" s="3"/>
      <c r="S195" s="3"/>
      <c r="T195" s="3"/>
    </row>
    <row r="196" spans="7:20" x14ac:dyDescent="0.25">
      <c r="G196" s="3"/>
      <c r="M196" s="3"/>
      <c r="N196" s="3"/>
      <c r="O196" s="3"/>
      <c r="P196" s="3"/>
      <c r="Q196" s="3"/>
      <c r="R196" s="3"/>
      <c r="S196" s="3"/>
      <c r="T196" s="3"/>
    </row>
    <row r="197" spans="7:20" x14ac:dyDescent="0.25">
      <c r="G197" s="3"/>
      <c r="M197" s="3"/>
      <c r="N197" s="3"/>
      <c r="O197" s="3"/>
      <c r="P197" s="3"/>
      <c r="Q197" s="3"/>
      <c r="R197" s="3"/>
      <c r="S197" s="3"/>
      <c r="T197" s="3"/>
    </row>
    <row r="198" spans="7:20" x14ac:dyDescent="0.25">
      <c r="G198" s="3"/>
      <c r="M198" s="3"/>
      <c r="N198" s="3"/>
      <c r="O198" s="3"/>
      <c r="P198" s="3"/>
      <c r="Q198" s="3"/>
      <c r="R198" s="3"/>
      <c r="S198" s="3"/>
      <c r="T198" s="3"/>
    </row>
    <row r="199" spans="7:20" x14ac:dyDescent="0.25">
      <c r="G199" s="3"/>
      <c r="M199" s="3"/>
      <c r="N199" s="3"/>
      <c r="O199" s="3"/>
      <c r="P199" s="3"/>
      <c r="Q199" s="3"/>
      <c r="R199" s="3"/>
      <c r="S199" s="3"/>
      <c r="T199" s="3"/>
    </row>
    <row r="200" spans="7:20" x14ac:dyDescent="0.25">
      <c r="G200" s="3"/>
      <c r="M200" s="3"/>
      <c r="N200" s="3"/>
      <c r="O200" s="3"/>
      <c r="P200" s="3"/>
      <c r="Q200" s="3"/>
      <c r="R200" s="3"/>
      <c r="S200" s="3"/>
      <c r="T200" s="3"/>
    </row>
    <row r="201" spans="7:20" x14ac:dyDescent="0.25">
      <c r="G201" s="3"/>
      <c r="M201" s="3"/>
      <c r="N201" s="3"/>
      <c r="O201" s="3"/>
      <c r="P201" s="3"/>
      <c r="Q201" s="3"/>
      <c r="R201" s="3"/>
      <c r="S201" s="3"/>
      <c r="T201" s="3"/>
    </row>
    <row r="202" spans="7:20" x14ac:dyDescent="0.25">
      <c r="G202" s="3"/>
      <c r="M202" s="3"/>
      <c r="N202" s="3"/>
      <c r="O202" s="3"/>
      <c r="P202" s="3"/>
      <c r="Q202" s="3"/>
      <c r="R202" s="3"/>
      <c r="S202" s="3"/>
      <c r="T202" s="3"/>
    </row>
    <row r="203" spans="7:20" x14ac:dyDescent="0.25">
      <c r="G203" s="3"/>
      <c r="M203" s="3"/>
      <c r="N203" s="3"/>
      <c r="O203" s="3"/>
      <c r="P203" s="3"/>
      <c r="Q203" s="3"/>
      <c r="R203" s="3"/>
      <c r="S203" s="3"/>
      <c r="T203" s="3"/>
    </row>
    <row r="204" spans="7:20" x14ac:dyDescent="0.25">
      <c r="G204" s="3"/>
      <c r="M204" s="3"/>
      <c r="N204" s="3"/>
      <c r="O204" s="3"/>
      <c r="P204" s="3"/>
      <c r="Q204" s="3"/>
      <c r="R204" s="3"/>
      <c r="S204" s="3"/>
      <c r="T204" s="3"/>
    </row>
    <row r="205" spans="7:20" x14ac:dyDescent="0.25">
      <c r="G205" s="3"/>
      <c r="M205" s="3"/>
      <c r="N205" s="3"/>
      <c r="O205" s="3"/>
      <c r="P205" s="3"/>
      <c r="Q205" s="3"/>
      <c r="R205" s="3"/>
      <c r="S205" s="3"/>
      <c r="T205" s="3"/>
    </row>
    <row r="206" spans="7:20" x14ac:dyDescent="0.25">
      <c r="G206" s="3"/>
      <c r="M206" s="3"/>
      <c r="N206" s="3"/>
      <c r="O206" s="3"/>
      <c r="P206" s="3"/>
      <c r="Q206" s="3"/>
      <c r="R206" s="3"/>
      <c r="S206" s="3"/>
      <c r="T206" s="3"/>
    </row>
    <row r="207" spans="7:20" x14ac:dyDescent="0.25">
      <c r="G207" s="3"/>
      <c r="M207" s="3"/>
      <c r="N207" s="3"/>
      <c r="O207" s="3"/>
      <c r="P207" s="3"/>
      <c r="Q207" s="3"/>
      <c r="R207" s="3"/>
      <c r="S207" s="3"/>
      <c r="T207" s="3"/>
    </row>
    <row r="208" spans="7:20" x14ac:dyDescent="0.25">
      <c r="G208" s="3"/>
      <c r="M208" s="3"/>
      <c r="N208" s="3"/>
      <c r="O208" s="3"/>
      <c r="P208" s="3"/>
      <c r="Q208" s="3"/>
      <c r="R208" s="3"/>
      <c r="S208" s="3"/>
      <c r="T208" s="3"/>
    </row>
    <row r="209" spans="7:20" x14ac:dyDescent="0.25">
      <c r="G209" s="3"/>
      <c r="M209" s="3"/>
      <c r="N209" s="3"/>
      <c r="O209" s="3"/>
      <c r="P209" s="3"/>
      <c r="Q209" s="3"/>
      <c r="R209" s="3"/>
      <c r="S209" s="3"/>
      <c r="T209" s="3"/>
    </row>
    <row r="210" spans="7:20" x14ac:dyDescent="0.25">
      <c r="G210" s="3"/>
      <c r="M210" s="3"/>
      <c r="N210" s="3"/>
      <c r="O210" s="3"/>
      <c r="P210" s="3"/>
      <c r="Q210" s="3"/>
      <c r="R210" s="3"/>
      <c r="S210" s="3"/>
      <c r="T210" s="3"/>
    </row>
    <row r="211" spans="7:20" x14ac:dyDescent="0.25">
      <c r="G211" s="3"/>
      <c r="M211" s="3"/>
      <c r="N211" s="3"/>
      <c r="O211" s="3"/>
      <c r="P211" s="3"/>
      <c r="Q211" s="3"/>
      <c r="R211" s="3"/>
      <c r="S211" s="3"/>
      <c r="T211" s="3"/>
    </row>
    <row r="212" spans="7:20" x14ac:dyDescent="0.25">
      <c r="G212" s="3"/>
      <c r="M212" s="3"/>
      <c r="N212" s="3"/>
      <c r="O212" s="3"/>
      <c r="P212" s="3"/>
      <c r="Q212" s="3"/>
      <c r="R212" s="3"/>
      <c r="S212" s="3"/>
      <c r="T212" s="3"/>
    </row>
    <row r="213" spans="7:20" x14ac:dyDescent="0.25">
      <c r="G213" s="3"/>
      <c r="M213" s="3"/>
      <c r="N213" s="3"/>
      <c r="O213" s="3"/>
      <c r="P213" s="3"/>
      <c r="Q213" s="3"/>
      <c r="R213" s="3"/>
      <c r="S213" s="3"/>
      <c r="T213" s="3"/>
    </row>
    <row r="214" spans="7:20" x14ac:dyDescent="0.25">
      <c r="G214" s="3"/>
      <c r="M214" s="3"/>
      <c r="N214" s="3"/>
      <c r="O214" s="3"/>
      <c r="P214" s="3"/>
      <c r="Q214" s="3"/>
      <c r="R214" s="3"/>
      <c r="S214" s="3"/>
      <c r="T214" s="3"/>
    </row>
    <row r="215" spans="7:20" x14ac:dyDescent="0.25">
      <c r="G215" s="3"/>
      <c r="M215" s="3"/>
      <c r="N215" s="3"/>
      <c r="O215" s="3"/>
      <c r="P215" s="3"/>
      <c r="Q215" s="3"/>
      <c r="R215" s="3"/>
      <c r="S215" s="3"/>
      <c r="T215" s="3"/>
    </row>
    <row r="216" spans="7:20" x14ac:dyDescent="0.25">
      <c r="G216" s="3"/>
      <c r="M216" s="3"/>
      <c r="N216" s="3"/>
      <c r="O216" s="3"/>
      <c r="P216" s="3"/>
      <c r="Q216" s="3"/>
      <c r="R216" s="3"/>
      <c r="S216" s="3"/>
      <c r="T216" s="3"/>
    </row>
    <row r="217" spans="7:20" x14ac:dyDescent="0.25">
      <c r="G217" s="3"/>
      <c r="M217" s="3"/>
      <c r="N217" s="3"/>
      <c r="O217" s="3"/>
      <c r="P217" s="3"/>
      <c r="Q217" s="3"/>
      <c r="R217" s="3"/>
      <c r="S217" s="3"/>
      <c r="T217" s="3"/>
    </row>
    <row r="218" spans="7:20" x14ac:dyDescent="0.25">
      <c r="G218" s="3"/>
      <c r="M218" s="3"/>
      <c r="N218" s="3"/>
      <c r="O218" s="3"/>
      <c r="P218" s="3"/>
      <c r="Q218" s="3"/>
      <c r="R218" s="3"/>
      <c r="S218" s="3"/>
      <c r="T218" s="3"/>
    </row>
    <row r="219" spans="7:20" x14ac:dyDescent="0.25">
      <c r="G219" s="3"/>
      <c r="M219" s="3"/>
      <c r="N219" s="3"/>
      <c r="O219" s="3"/>
      <c r="P219" s="3"/>
      <c r="Q219" s="3"/>
      <c r="R219" s="3"/>
      <c r="S219" s="3"/>
      <c r="T219" s="3"/>
    </row>
    <row r="220" spans="7:20" x14ac:dyDescent="0.25">
      <c r="G220" s="3"/>
      <c r="M220" s="3"/>
      <c r="N220" s="3"/>
      <c r="O220" s="3"/>
      <c r="P220" s="3"/>
      <c r="Q220" s="3"/>
      <c r="R220" s="3"/>
      <c r="S220" s="3"/>
      <c r="T220" s="3"/>
    </row>
    <row r="221" spans="7:20" x14ac:dyDescent="0.25">
      <c r="G221" s="3"/>
      <c r="M221" s="3"/>
      <c r="N221" s="3"/>
      <c r="O221" s="3"/>
      <c r="P221" s="3"/>
      <c r="Q221" s="3"/>
      <c r="R221" s="3"/>
      <c r="S221" s="3"/>
      <c r="T221" s="3"/>
    </row>
    <row r="222" spans="7:20" x14ac:dyDescent="0.25">
      <c r="G222" s="3"/>
      <c r="M222" s="3"/>
      <c r="N222" s="3"/>
      <c r="O222" s="3"/>
      <c r="P222" s="3"/>
      <c r="Q222" s="3"/>
      <c r="R222" s="3"/>
      <c r="S222" s="3"/>
      <c r="T222" s="3"/>
    </row>
    <row r="223" spans="7:20" x14ac:dyDescent="0.25">
      <c r="G223" s="3"/>
      <c r="M223" s="3"/>
      <c r="N223" s="3"/>
      <c r="O223" s="3"/>
      <c r="P223" s="3"/>
      <c r="Q223" s="3"/>
      <c r="R223" s="3"/>
      <c r="S223" s="3"/>
      <c r="T223" s="3"/>
    </row>
    <row r="224" spans="7:20" x14ac:dyDescent="0.25">
      <c r="G224" s="3"/>
      <c r="M224" s="3"/>
      <c r="N224" s="3"/>
      <c r="O224" s="3"/>
      <c r="P224" s="3"/>
      <c r="Q224" s="3"/>
      <c r="R224" s="3"/>
      <c r="S224" s="3"/>
      <c r="T224" s="3"/>
    </row>
    <row r="225" spans="7:20" x14ac:dyDescent="0.25">
      <c r="G225" s="3"/>
      <c r="M225" s="3"/>
      <c r="N225" s="3"/>
      <c r="O225" s="3"/>
      <c r="P225" s="3"/>
      <c r="Q225" s="3"/>
      <c r="R225" s="3"/>
      <c r="S225" s="3"/>
      <c r="T225" s="3"/>
    </row>
    <row r="226" spans="7:20" x14ac:dyDescent="0.25">
      <c r="G226" s="3"/>
      <c r="M226" s="3"/>
      <c r="N226" s="3"/>
      <c r="O226" s="3"/>
      <c r="P226" s="3"/>
      <c r="Q226" s="3"/>
      <c r="R226" s="3"/>
      <c r="S226" s="3"/>
      <c r="T226" s="3"/>
    </row>
    <row r="227" spans="7:20" x14ac:dyDescent="0.25">
      <c r="G227" s="3"/>
      <c r="M227" s="3"/>
      <c r="N227" s="3"/>
      <c r="O227" s="3"/>
      <c r="P227" s="3"/>
      <c r="Q227" s="3"/>
      <c r="R227" s="3"/>
      <c r="S227" s="3"/>
      <c r="T227" s="3"/>
    </row>
    <row r="228" spans="7:20" x14ac:dyDescent="0.25">
      <c r="G228" s="3"/>
      <c r="M228" s="3"/>
      <c r="N228" s="3"/>
      <c r="O228" s="3"/>
      <c r="P228" s="3"/>
      <c r="Q228" s="3"/>
      <c r="R228" s="3"/>
      <c r="S228" s="3"/>
      <c r="T228" s="3"/>
    </row>
  </sheetData>
  <sheetProtection selectLockedCells="1"/>
  <mergeCells count="17">
    <mergeCell ref="B3:F3"/>
    <mergeCell ref="E8:L8"/>
    <mergeCell ref="E10:L10"/>
    <mergeCell ref="E12:L12"/>
    <mergeCell ref="E14:L14"/>
    <mergeCell ref="B6:D6"/>
    <mergeCell ref="J40:J41"/>
    <mergeCell ref="F6:H6"/>
    <mergeCell ref="Q49:U49"/>
    <mergeCell ref="Q47:U47"/>
    <mergeCell ref="B4:F4"/>
    <mergeCell ref="K40:K41"/>
    <mergeCell ref="L40:L41"/>
    <mergeCell ref="F40:F41"/>
    <mergeCell ref="H40:H41"/>
    <mergeCell ref="G40:G41"/>
    <mergeCell ref="I40:I41"/>
  </mergeCells>
  <phoneticPr fontId="0" type="noConversion"/>
  <conditionalFormatting sqref="F36">
    <cfRule type="expression" dxfId="19" priority="26">
      <formula>IF(H36="&lt;= Bitte Eingabe prüfen!",1,0)</formula>
    </cfRule>
  </conditionalFormatting>
  <conditionalFormatting sqref="F25">
    <cfRule type="expression" dxfId="18" priority="25">
      <formula>(IF(OR(F25=1,F25=2,F25=3,F25=4,F25=5),0,1))</formula>
    </cfRule>
  </conditionalFormatting>
  <conditionalFormatting sqref="F43">
    <cfRule type="expression" dxfId="17" priority="24">
      <formula>IF(OR(F43=0,F43=1),0,1)</formula>
    </cfRule>
  </conditionalFormatting>
  <conditionalFormatting sqref="L43">
    <cfRule type="expression" dxfId="16" priority="22">
      <formula>IF(L43="Fehler",1,0)</formula>
    </cfRule>
  </conditionalFormatting>
  <conditionalFormatting sqref="F45">
    <cfRule type="expression" dxfId="15" priority="21">
      <formula>IF(OR(F45&gt;0.75,F45&lt;0),1,0)</formula>
    </cfRule>
  </conditionalFormatting>
  <conditionalFormatting sqref="F47">
    <cfRule type="expression" dxfId="14" priority="20">
      <formula>IF(OR(F47&gt;0.25,F47&lt;0),1,0)</formula>
    </cfRule>
  </conditionalFormatting>
  <conditionalFormatting sqref="F49">
    <cfRule type="expression" dxfId="13" priority="19">
      <formula>IF(OR(F49&gt;0.5,F49&lt;0),1,0)</formula>
    </cfRule>
  </conditionalFormatting>
  <conditionalFormatting sqref="L45">
    <cfRule type="expression" dxfId="12" priority="17">
      <formula>IF(L45="Fehler",1,0)</formula>
    </cfRule>
  </conditionalFormatting>
  <conditionalFormatting sqref="F51">
    <cfRule type="expression" dxfId="11" priority="13">
      <formula>IF(OR(F51&gt;0.5,F51&lt;0),1,0)</formula>
    </cfRule>
  </conditionalFormatting>
  <conditionalFormatting sqref="L47">
    <cfRule type="expression" dxfId="10" priority="12">
      <formula>IF(L47="Fehler",1,0)</formula>
    </cfRule>
  </conditionalFormatting>
  <conditionalFormatting sqref="L49">
    <cfRule type="expression" dxfId="9" priority="11">
      <formula>IF(L49="Fehler",1,0)</formula>
    </cfRule>
  </conditionalFormatting>
  <conditionalFormatting sqref="L51">
    <cfRule type="expression" dxfId="8" priority="9">
      <formula>IF(L51="Fehler",1,0)</formula>
    </cfRule>
  </conditionalFormatting>
  <conditionalFormatting sqref="F57">
    <cfRule type="expression" dxfId="7" priority="8">
      <formula>IF(OR(F57=0,F57=0.5),0,1)</formula>
    </cfRule>
  </conditionalFormatting>
  <conditionalFormatting sqref="F59">
    <cfRule type="expression" dxfId="6" priority="7">
      <formula>IF(OR(F59&gt;0.5,F59&lt;0),1,0)</formula>
    </cfRule>
  </conditionalFormatting>
  <conditionalFormatting sqref="F61">
    <cfRule type="expression" dxfId="5" priority="6">
      <formula>IF(OR(F61&gt;0.25,F61&lt;0),1,0)</formula>
    </cfRule>
  </conditionalFormatting>
  <conditionalFormatting sqref="L57">
    <cfRule type="expression" dxfId="4" priority="5">
      <formula>IF(L57="Fehler",1,0)</formula>
    </cfRule>
  </conditionalFormatting>
  <conditionalFormatting sqref="L59">
    <cfRule type="expression" dxfId="3" priority="4">
      <formula>IF(L59="Fehler",1,0)</formula>
    </cfRule>
  </conditionalFormatting>
  <conditionalFormatting sqref="L61">
    <cfRule type="expression" dxfId="2" priority="3">
      <formula>IF(L61="Fehler",1,0)</formula>
    </cfRule>
  </conditionalFormatting>
  <conditionalFormatting sqref="L67">
    <cfRule type="expression" dxfId="1" priority="2">
      <formula>IF(L67="Fehler",1,0)</formula>
    </cfRule>
  </conditionalFormatting>
  <conditionalFormatting sqref="L69">
    <cfRule type="expression" dxfId="0" priority="1">
      <formula>IF(L69="Fehler",1,0)</formula>
    </cfRule>
  </conditionalFormatting>
  <dataValidations disablePrompts="1" xWindow="503" yWindow="418" count="1">
    <dataValidation type="list" allowBlank="1" showInputMessage="1" showErrorMessage="1" error="nur &quot;1/10&quot; oder &quot;1/2&quot; oder &quot;1&quot; möglich!" sqref="F37">
      <formula1>$N$36:$P$36</formula1>
    </dataValidation>
  </dataValidations>
  <pageMargins left="0.78740157480314965" right="0.59055118110236227" top="0.59055118110236227" bottom="0.39370078740157483" header="0.51181102362204722" footer="0.19685039370078741"/>
  <pageSetup paperSize="9" scale="87" orientation="portrait" r:id="rId1"/>
  <headerFooter alignWithMargins="0">
    <oddHeader>&amp;R&amp;"Arial,Fett"&amp;14VII.30.2.H</oddHeader>
    <oddFooter>&amp;L&amp;11©VHF Bayern  – Stand November 2021&amp;R&amp;11Seite &amp;P von &amp;N</oddFooter>
  </headerFooter>
  <rowBreaks count="1" manualBreakCount="1">
    <brk id="74" max="12" man="1"/>
  </rowBreaks>
  <ignoredErrors>
    <ignoredError sqref="L97"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X159"/>
  <sheetViews>
    <sheetView zoomScaleNormal="100" zoomScaleSheetLayoutView="100" workbookViewId="0">
      <selection activeCell="D27" sqref="A27:XFD27"/>
    </sheetView>
  </sheetViews>
  <sheetFormatPr baseColWidth="10" defaultRowHeight="13.2" x14ac:dyDescent="0.25"/>
  <cols>
    <col min="1" max="1" width="22.44140625" customWidth="1"/>
    <col min="2" max="2" width="28.109375" customWidth="1"/>
    <col min="3" max="3" width="17.109375" customWidth="1"/>
    <col min="4" max="4" width="13.44140625" style="43" customWidth="1"/>
    <col min="5" max="5" width="11.44140625" style="43"/>
    <col min="6" max="6" width="3.6640625" style="43" customWidth="1"/>
    <col min="7" max="8" width="10.109375" customWidth="1"/>
    <col min="9" max="9" width="12.44140625" customWidth="1"/>
    <col min="10" max="10" width="12.109375" customWidth="1"/>
    <col min="11" max="11" width="12.44140625" customWidth="1"/>
    <col min="12" max="14" width="9.109375" customWidth="1"/>
  </cols>
  <sheetData>
    <row r="1" spans="1:24" x14ac:dyDescent="0.25">
      <c r="A1" s="2"/>
      <c r="B1" s="3"/>
      <c r="C1" s="3"/>
      <c r="D1" s="4"/>
      <c r="E1" s="4"/>
      <c r="F1" s="4"/>
      <c r="G1" s="3"/>
      <c r="H1" s="3"/>
      <c r="I1" s="3"/>
      <c r="J1" s="3"/>
      <c r="K1" s="3"/>
      <c r="L1" s="3"/>
      <c r="M1" s="3"/>
      <c r="N1" s="3"/>
      <c r="O1" s="3"/>
      <c r="P1" s="3"/>
      <c r="Q1" s="3"/>
      <c r="R1" s="3"/>
      <c r="S1" s="3"/>
      <c r="T1" s="3"/>
      <c r="U1" s="3"/>
      <c r="V1" s="3"/>
    </row>
    <row r="2" spans="1:24" x14ac:dyDescent="0.25">
      <c r="A2" s="3"/>
      <c r="B2" s="3"/>
      <c r="C2" s="3"/>
      <c r="D2" s="4"/>
      <c r="E2" s="4"/>
      <c r="F2" s="4"/>
      <c r="G2" s="3"/>
      <c r="H2" s="3"/>
      <c r="I2" s="3"/>
      <c r="J2" s="3"/>
      <c r="K2" s="3"/>
      <c r="L2" s="3"/>
      <c r="M2" s="3"/>
      <c r="N2" s="3"/>
      <c r="O2" s="3"/>
      <c r="P2" s="3"/>
      <c r="Q2" s="3"/>
      <c r="R2" s="3"/>
      <c r="S2" s="3"/>
      <c r="T2" s="3"/>
      <c r="U2" s="3"/>
      <c r="V2" s="3"/>
    </row>
    <row r="3" spans="1:24" ht="21" customHeight="1" x14ac:dyDescent="0.25">
      <c r="A3" s="5"/>
      <c r="B3" s="6"/>
      <c r="C3" s="6"/>
      <c r="D3" s="4"/>
      <c r="E3" s="4"/>
      <c r="F3" s="4"/>
      <c r="G3" s="7"/>
      <c r="H3" s="7"/>
      <c r="I3" s="7"/>
      <c r="J3" s="3"/>
      <c r="K3" s="3"/>
      <c r="L3" s="3"/>
      <c r="M3" s="3"/>
      <c r="N3" s="3"/>
      <c r="O3" s="3"/>
      <c r="P3" s="3"/>
      <c r="Q3" s="7"/>
      <c r="R3" s="7"/>
      <c r="S3" s="7"/>
      <c r="T3" s="7"/>
      <c r="U3" s="7"/>
      <c r="V3" s="7"/>
      <c r="W3" s="8"/>
      <c r="X3" s="8"/>
    </row>
    <row r="4" spans="1:24" x14ac:dyDescent="0.25">
      <c r="A4" s="9"/>
      <c r="B4" s="3"/>
      <c r="C4" s="6"/>
      <c r="D4" s="4"/>
      <c r="E4" s="4"/>
      <c r="F4" s="4"/>
      <c r="G4" s="10" t="s">
        <v>20</v>
      </c>
      <c r="H4" s="10"/>
      <c r="I4" s="10"/>
      <c r="J4" s="11"/>
      <c r="K4" s="12"/>
      <c r="L4" s="12"/>
      <c r="M4" s="12"/>
      <c r="N4" s="12"/>
      <c r="O4" s="3"/>
      <c r="P4" s="3"/>
      <c r="Q4" s="7"/>
      <c r="R4" s="7"/>
      <c r="S4" s="7"/>
      <c r="T4" s="7"/>
      <c r="U4" s="7"/>
      <c r="V4" s="7"/>
      <c r="W4" s="8"/>
      <c r="X4" s="8"/>
    </row>
    <row r="5" spans="1:24" ht="13.8" thickBot="1" x14ac:dyDescent="0.3">
      <c r="A5" s="13"/>
      <c r="B5" s="3"/>
      <c r="C5" s="6"/>
      <c r="D5" s="4"/>
      <c r="E5" s="4"/>
      <c r="F5" s="4"/>
      <c r="G5" s="7"/>
      <c r="H5" s="7"/>
      <c r="I5" s="7"/>
      <c r="J5" s="3"/>
      <c r="K5" s="3"/>
      <c r="L5" s="3"/>
      <c r="M5" s="3"/>
      <c r="N5" s="3"/>
      <c r="O5" s="3"/>
      <c r="P5" s="3"/>
      <c r="Q5" s="7"/>
      <c r="R5" s="7"/>
      <c r="S5" s="7"/>
      <c r="T5" s="7"/>
      <c r="U5" s="7"/>
      <c r="V5" s="7"/>
      <c r="W5" s="8"/>
      <c r="X5" s="8"/>
    </row>
    <row r="6" spans="1:24" ht="13.8" thickBot="1" x14ac:dyDescent="0.3">
      <c r="A6" s="14"/>
      <c r="B6" s="3"/>
      <c r="C6" s="3"/>
      <c r="D6" s="4"/>
      <c r="E6" s="4"/>
      <c r="F6" s="4"/>
      <c r="G6" s="15" t="s">
        <v>0</v>
      </c>
      <c r="H6" s="56" t="s">
        <v>1</v>
      </c>
      <c r="I6" s="16" t="s">
        <v>22</v>
      </c>
      <c r="J6" s="17" t="s">
        <v>23</v>
      </c>
      <c r="K6" s="17" t="s">
        <v>24</v>
      </c>
      <c r="L6" s="17" t="s">
        <v>25</v>
      </c>
      <c r="M6" s="18" t="s">
        <v>26</v>
      </c>
      <c r="N6" s="7"/>
      <c r="O6" s="3"/>
      <c r="P6" s="3"/>
      <c r="Q6" s="7"/>
      <c r="R6" s="19"/>
      <c r="S6" s="7"/>
      <c r="T6" s="7"/>
      <c r="U6" s="7"/>
      <c r="V6" s="7"/>
      <c r="W6" s="8"/>
      <c r="X6" s="8"/>
    </row>
    <row r="7" spans="1:24" x14ac:dyDescent="0.25">
      <c r="A7" s="103" t="s">
        <v>13</v>
      </c>
      <c r="B7" s="173">
        <f>PrüfVBau!O32</f>
        <v>0</v>
      </c>
      <c r="C7" s="105"/>
      <c r="D7" s="106"/>
      <c r="E7" s="107"/>
      <c r="F7" s="4"/>
      <c r="G7" s="22"/>
      <c r="H7" s="57" t="s">
        <v>21</v>
      </c>
      <c r="I7" s="23" t="s">
        <v>2</v>
      </c>
      <c r="J7" s="24" t="s">
        <v>3</v>
      </c>
      <c r="K7" s="24" t="s">
        <v>3</v>
      </c>
      <c r="L7" s="24" t="s">
        <v>3</v>
      </c>
      <c r="M7" s="25" t="s">
        <v>3</v>
      </c>
      <c r="N7" s="7"/>
      <c r="O7" s="3"/>
      <c r="P7" s="3"/>
      <c r="Q7" s="7"/>
      <c r="R7" s="19"/>
      <c r="S7" s="7"/>
      <c r="T7" s="7"/>
      <c r="U7" s="7"/>
      <c r="V7" s="7"/>
      <c r="W7" s="8"/>
      <c r="X7" s="8"/>
    </row>
    <row r="8" spans="1:24" x14ac:dyDescent="0.25">
      <c r="A8" s="108"/>
      <c r="B8" s="27" t="s">
        <v>18</v>
      </c>
      <c r="C8" s="27" t="s">
        <v>19</v>
      </c>
      <c r="D8" s="46" t="s">
        <v>2</v>
      </c>
      <c r="E8" s="109" t="s">
        <v>4</v>
      </c>
      <c r="F8" s="4"/>
      <c r="G8" s="28"/>
      <c r="H8" s="58">
        <v>0</v>
      </c>
      <c r="I8" s="29">
        <v>0</v>
      </c>
      <c r="J8" s="7">
        <v>0</v>
      </c>
      <c r="K8" s="7">
        <v>0</v>
      </c>
      <c r="L8" s="7">
        <v>0</v>
      </c>
      <c r="M8" s="30">
        <v>0</v>
      </c>
      <c r="N8" s="7"/>
      <c r="O8" s="3"/>
      <c r="P8" s="3"/>
      <c r="Q8" s="7"/>
      <c r="R8" s="19"/>
      <c r="S8" s="7"/>
      <c r="T8" s="7"/>
      <c r="U8" s="7"/>
      <c r="V8" s="7"/>
      <c r="W8" s="8"/>
      <c r="X8" s="8"/>
    </row>
    <row r="9" spans="1:24" x14ac:dyDescent="0.25">
      <c r="A9" s="108" t="s">
        <v>5</v>
      </c>
      <c r="B9" s="31">
        <f>VLOOKUP($B$13,$G$8:$M$36,2)</f>
        <v>10000</v>
      </c>
      <c r="C9" s="31">
        <f>IF($B$6=1,(VLOOKUP($B$13,$G$8:$M$36,(2+Bauwerksklasse))+VLOOKUP($B$13,$G$8:$M$36,(3+Bauwerksklasse)))/2,VLOOKUP($B$13,$G$8:$M$36,(2+Bauwerksklasse)))</f>
        <v>10000</v>
      </c>
      <c r="D9" s="31">
        <f>VLOOKUP($B$13,$G$8:$M$36,(2+Bauwerksklasse))</f>
        <v>10000</v>
      </c>
      <c r="E9" s="110">
        <f>VLOOKUP($B$13,$G$8:$M$36,(3+Bauwerksklasse))</f>
        <v>102</v>
      </c>
      <c r="F9" s="31"/>
      <c r="G9" s="49">
        <v>0</v>
      </c>
      <c r="H9" s="34">
        <v>10000</v>
      </c>
      <c r="I9" s="33">
        <v>102</v>
      </c>
      <c r="J9" s="34">
        <v>136</v>
      </c>
      <c r="K9" s="34">
        <v>203</v>
      </c>
      <c r="L9" s="34">
        <v>271</v>
      </c>
      <c r="M9" s="44">
        <v>339</v>
      </c>
      <c r="N9" s="35"/>
      <c r="O9" s="3"/>
      <c r="P9" s="3"/>
      <c r="Q9" s="7"/>
      <c r="R9" s="36"/>
      <c r="S9" s="35"/>
      <c r="T9" s="35"/>
      <c r="U9" s="35"/>
      <c r="V9" s="35"/>
      <c r="W9" s="37"/>
      <c r="X9" s="37"/>
    </row>
    <row r="10" spans="1:24" x14ac:dyDescent="0.25">
      <c r="A10" s="108" t="s">
        <v>6</v>
      </c>
      <c r="B10" s="31">
        <f>VLOOKUP($B$13,$H$8:$M$36,1)</f>
        <v>0</v>
      </c>
      <c r="C10" s="31">
        <f>IF($B$6=1,(VLOOKUP($B$13,$H$8:$M$36,(1+Bauwerksklasse))+VLOOKUP($B$13,$H$8:$M$36,(2+Bauwerksklasse)))/2,VLOOKUP($B$13,$H$8:$M$36,(1+Bauwerksklasse)))</f>
        <v>0</v>
      </c>
      <c r="D10" s="31">
        <f>VLOOKUP($B$13,$H$8:$M$36,(1+Bauwerksklasse))</f>
        <v>0</v>
      </c>
      <c r="E10" s="110">
        <f>VLOOKUP($B$13,$H$8:$M$36,(2+Bauwerksklasse))</f>
        <v>0</v>
      </c>
      <c r="F10" s="31"/>
      <c r="G10" s="50">
        <v>10000</v>
      </c>
      <c r="H10" s="34">
        <v>15000</v>
      </c>
      <c r="I10" s="33">
        <v>141</v>
      </c>
      <c r="J10" s="34">
        <v>188</v>
      </c>
      <c r="K10" s="34">
        <v>281</v>
      </c>
      <c r="L10" s="34">
        <v>375</v>
      </c>
      <c r="M10" s="44">
        <v>469</v>
      </c>
      <c r="N10" s="35"/>
      <c r="O10" s="3"/>
      <c r="P10" s="3"/>
      <c r="Q10" s="35"/>
      <c r="R10" s="36"/>
      <c r="S10" s="35"/>
      <c r="T10" s="35"/>
      <c r="U10" s="35"/>
      <c r="V10" s="35"/>
      <c r="W10" s="37"/>
      <c r="X10" s="37"/>
    </row>
    <row r="11" spans="1:24" x14ac:dyDescent="0.25">
      <c r="A11" s="108" t="s">
        <v>7</v>
      </c>
      <c r="B11" s="31">
        <f>SUM($B$9-$B$10)</f>
        <v>10000</v>
      </c>
      <c r="C11" s="31">
        <f>($C$9-$C$10)</f>
        <v>10000</v>
      </c>
      <c r="D11" s="46"/>
      <c r="E11" s="111">
        <f>$E$9-$E$10</f>
        <v>102</v>
      </c>
      <c r="F11" s="4"/>
      <c r="G11" s="50">
        <v>15000</v>
      </c>
      <c r="H11" s="34">
        <v>20000</v>
      </c>
      <c r="I11" s="33">
        <v>177</v>
      </c>
      <c r="J11" s="34">
        <v>236</v>
      </c>
      <c r="K11" s="34">
        <v>354</v>
      </c>
      <c r="L11" s="34">
        <v>472</v>
      </c>
      <c r="M11" s="44">
        <v>590</v>
      </c>
      <c r="N11" s="35"/>
      <c r="O11" s="3"/>
      <c r="P11" s="3"/>
      <c r="Q11" s="35"/>
      <c r="R11" s="36"/>
      <c r="S11" s="35"/>
      <c r="T11" s="35"/>
      <c r="U11" s="35"/>
      <c r="V11" s="35"/>
      <c r="W11" s="37"/>
      <c r="X11" s="37"/>
    </row>
    <row r="12" spans="1:24" x14ac:dyDescent="0.25">
      <c r="A12" s="108"/>
      <c r="B12" s="39"/>
      <c r="C12" s="39"/>
      <c r="D12" s="46"/>
      <c r="E12" s="109"/>
      <c r="F12" s="4"/>
      <c r="G12" s="50">
        <v>20000</v>
      </c>
      <c r="H12" s="34">
        <v>25000</v>
      </c>
      <c r="I12" s="33">
        <v>212</v>
      </c>
      <c r="J12" s="34">
        <v>282</v>
      </c>
      <c r="K12" s="34">
        <v>423</v>
      </c>
      <c r="L12" s="34">
        <v>565</v>
      </c>
      <c r="M12" s="44">
        <v>706</v>
      </c>
      <c r="N12" s="35"/>
      <c r="O12" s="3"/>
      <c r="P12" s="3"/>
      <c r="Q12" s="35"/>
      <c r="R12" s="36"/>
      <c r="S12" s="35"/>
      <c r="T12" s="35"/>
      <c r="U12" s="35"/>
      <c r="V12" s="35"/>
      <c r="W12" s="37"/>
      <c r="X12" s="37"/>
    </row>
    <row r="13" spans="1:24" x14ac:dyDescent="0.25">
      <c r="A13" s="108" t="s">
        <v>45</v>
      </c>
      <c r="B13" s="48">
        <f>ABW</f>
        <v>0</v>
      </c>
      <c r="C13" s="88">
        <f>SUM(($B$13-$B$10)*$C$11/$B$11+$C$10)</f>
        <v>0</v>
      </c>
      <c r="D13" s="46">
        <f>SUM(($B$13-$B$10)*$E$11/$B$11+$E$10)</f>
        <v>0</v>
      </c>
      <c r="E13" s="111">
        <f>IF($D$13&gt;$C$13,$D$13-$C$13,0)</f>
        <v>0</v>
      </c>
      <c r="F13" s="4"/>
      <c r="G13" s="50">
        <v>25000</v>
      </c>
      <c r="H13" s="34">
        <v>30000</v>
      </c>
      <c r="I13" s="33">
        <v>245</v>
      </c>
      <c r="J13" s="34">
        <v>327</v>
      </c>
      <c r="K13" s="34">
        <v>490</v>
      </c>
      <c r="L13" s="34">
        <v>653</v>
      </c>
      <c r="M13" s="44">
        <v>817</v>
      </c>
      <c r="N13" s="35"/>
      <c r="O13" s="3"/>
      <c r="P13" s="3"/>
      <c r="Q13" s="35"/>
      <c r="R13" s="36"/>
      <c r="S13" s="35"/>
      <c r="T13" s="35"/>
      <c r="U13" s="35"/>
      <c r="V13" s="35"/>
      <c r="W13" s="37"/>
      <c r="X13" s="37"/>
    </row>
    <row r="14" spans="1:24" x14ac:dyDescent="0.25">
      <c r="A14" s="118"/>
      <c r="B14" s="102"/>
      <c r="C14" s="40"/>
      <c r="D14" s="46"/>
      <c r="E14" s="109"/>
      <c r="F14" s="4"/>
      <c r="G14" s="50">
        <v>30000</v>
      </c>
      <c r="H14" s="34">
        <v>35000</v>
      </c>
      <c r="I14" s="33">
        <v>277</v>
      </c>
      <c r="J14" s="34">
        <v>370</v>
      </c>
      <c r="K14" s="34">
        <v>554</v>
      </c>
      <c r="L14" s="34">
        <v>739</v>
      </c>
      <c r="M14" s="44">
        <v>924</v>
      </c>
      <c r="N14" s="35"/>
      <c r="O14" s="3"/>
      <c r="P14" s="3"/>
      <c r="Q14" s="35"/>
      <c r="R14" s="36"/>
      <c r="S14" s="35"/>
      <c r="T14" s="35"/>
      <c r="U14" s="35"/>
      <c r="V14" s="35"/>
      <c r="W14" s="37"/>
      <c r="X14" s="37"/>
    </row>
    <row r="15" spans="1:24" x14ac:dyDescent="0.25">
      <c r="A15" s="118"/>
      <c r="B15" s="46" t="s">
        <v>38</v>
      </c>
      <c r="C15" s="90">
        <f>B13/1000</f>
        <v>0</v>
      </c>
      <c r="D15" s="87"/>
      <c r="E15" s="109"/>
      <c r="F15" s="4"/>
      <c r="G15" s="50">
        <v>35000</v>
      </c>
      <c r="H15" s="34">
        <v>40000</v>
      </c>
      <c r="I15" s="33">
        <v>308</v>
      </c>
      <c r="J15" s="34">
        <v>411</v>
      </c>
      <c r="K15" s="34">
        <v>617</v>
      </c>
      <c r="L15" s="34">
        <v>822</v>
      </c>
      <c r="M15" s="44">
        <v>1028</v>
      </c>
      <c r="N15" s="35"/>
      <c r="O15" s="3"/>
      <c r="P15" s="3"/>
      <c r="Q15" s="35"/>
      <c r="R15" s="36"/>
      <c r="S15" s="35"/>
      <c r="T15" s="35"/>
      <c r="U15" s="35"/>
      <c r="V15" s="35"/>
      <c r="W15" s="37"/>
      <c r="X15" s="37"/>
    </row>
    <row r="16" spans="1:24" x14ac:dyDescent="0.25">
      <c r="A16" s="112"/>
      <c r="B16" s="46" t="s">
        <v>39</v>
      </c>
      <c r="C16" s="86" t="e">
        <f>INDEX(I37:M37,1,Bauwerksklasse)</f>
        <v>#VALUE!</v>
      </c>
      <c r="D16" s="89" t="e">
        <f>C15*C16</f>
        <v>#VALUE!</v>
      </c>
      <c r="E16" s="109"/>
      <c r="F16" s="4"/>
      <c r="G16" s="50">
        <v>40000</v>
      </c>
      <c r="H16" s="34">
        <v>45000</v>
      </c>
      <c r="I16" s="33">
        <v>339</v>
      </c>
      <c r="J16" s="34">
        <v>452</v>
      </c>
      <c r="K16" s="34">
        <v>678</v>
      </c>
      <c r="L16" s="34">
        <v>903</v>
      </c>
      <c r="M16" s="45">
        <v>1130</v>
      </c>
      <c r="N16" s="41"/>
      <c r="O16" s="3"/>
      <c r="P16" s="3"/>
      <c r="Q16" s="35"/>
      <c r="R16" s="36"/>
      <c r="S16" s="35"/>
      <c r="T16" s="35"/>
      <c r="U16" s="35"/>
      <c r="V16" s="35"/>
      <c r="W16" s="37"/>
      <c r="X16" s="37"/>
    </row>
    <row r="17" spans="1:24" ht="13.8" thickBot="1" x14ac:dyDescent="0.3">
      <c r="A17" s="113"/>
      <c r="B17" s="119"/>
      <c r="C17" s="119"/>
      <c r="D17" s="116"/>
      <c r="E17" s="120"/>
      <c r="F17" s="4"/>
      <c r="G17" s="50">
        <v>45000</v>
      </c>
      <c r="H17" s="34">
        <v>50000</v>
      </c>
      <c r="I17" s="33">
        <v>369</v>
      </c>
      <c r="J17" s="34">
        <v>492</v>
      </c>
      <c r="K17" s="34">
        <v>737</v>
      </c>
      <c r="L17" s="34">
        <v>983</v>
      </c>
      <c r="M17" s="44">
        <v>1229</v>
      </c>
      <c r="N17" s="35"/>
      <c r="O17" s="3"/>
      <c r="P17" s="3"/>
      <c r="Q17" s="35"/>
      <c r="R17" s="36"/>
      <c r="S17" s="35"/>
      <c r="T17" s="35"/>
      <c r="U17" s="35"/>
      <c r="V17" s="35"/>
      <c r="W17" s="37"/>
      <c r="X17" s="37"/>
    </row>
    <row r="18" spans="1:24" x14ac:dyDescent="0.25">
      <c r="A18" s="103" t="s">
        <v>13</v>
      </c>
      <c r="B18" s="104">
        <v>3</v>
      </c>
      <c r="C18" s="105"/>
      <c r="D18" s="106"/>
      <c r="E18" s="107"/>
      <c r="F18" s="4"/>
      <c r="G18" s="50">
        <v>50000</v>
      </c>
      <c r="H18" s="34">
        <v>75000</v>
      </c>
      <c r="I18" s="33">
        <v>510</v>
      </c>
      <c r="J18" s="34">
        <v>680</v>
      </c>
      <c r="K18" s="34">
        <v>1020</v>
      </c>
      <c r="L18" s="34">
        <v>1360</v>
      </c>
      <c r="M18" s="44">
        <v>1700</v>
      </c>
      <c r="N18" s="35"/>
      <c r="O18" s="3"/>
      <c r="P18" s="3"/>
      <c r="Q18" s="35"/>
      <c r="R18" s="36"/>
      <c r="S18" s="35"/>
      <c r="T18" s="35"/>
      <c r="U18" s="35"/>
      <c r="V18" s="35"/>
      <c r="W18" s="37"/>
      <c r="X18" s="37"/>
    </row>
    <row r="19" spans="1:24" x14ac:dyDescent="0.25">
      <c r="A19" s="108"/>
      <c r="B19" s="27" t="s">
        <v>18</v>
      </c>
      <c r="C19" s="27" t="s">
        <v>19</v>
      </c>
      <c r="D19" s="46" t="s">
        <v>2</v>
      </c>
      <c r="E19" s="109" t="s">
        <v>4</v>
      </c>
      <c r="F19" s="4"/>
      <c r="G19" s="50">
        <v>75000</v>
      </c>
      <c r="H19" s="34">
        <v>100000</v>
      </c>
      <c r="I19" s="33">
        <v>642</v>
      </c>
      <c r="J19" s="34">
        <v>856</v>
      </c>
      <c r="K19" s="34">
        <v>1284</v>
      </c>
      <c r="L19" s="34">
        <v>1711</v>
      </c>
      <c r="M19" s="44">
        <v>2140</v>
      </c>
      <c r="N19" s="35"/>
      <c r="O19" s="3"/>
      <c r="P19" s="3"/>
      <c r="Q19" s="35"/>
      <c r="R19" s="36"/>
      <c r="S19" s="35"/>
      <c r="T19" s="35"/>
      <c r="U19" s="35"/>
      <c r="V19" s="35"/>
      <c r="W19" s="37"/>
      <c r="X19" s="37"/>
    </row>
    <row r="20" spans="1:24" x14ac:dyDescent="0.25">
      <c r="A20" s="108" t="s">
        <v>5</v>
      </c>
      <c r="B20" s="31">
        <f>VLOOKUP(B24,$G$8:$M$36,2)</f>
        <v>10000</v>
      </c>
      <c r="C20" s="31">
        <f>IF($B$6=1,(VLOOKUP($B$13,$G$8:$M$36,(2+_BWK3))+VLOOKUP($B$13,$G$8:$M$36,(3+_BWK3)))/2,VLOOKUP($B$13,$G$8:$M$36,(2+_BWK3)))</f>
        <v>203</v>
      </c>
      <c r="D20" s="31">
        <f>VLOOKUP($B$13,$G$8:$M$36,(2+_BWK3))</f>
        <v>203</v>
      </c>
      <c r="E20" s="110">
        <f>VLOOKUP($B$13,$G$8:$M$36,(3+_BWK3))</f>
        <v>271</v>
      </c>
      <c r="F20" s="4"/>
      <c r="G20" s="50">
        <v>100000</v>
      </c>
      <c r="H20" s="34">
        <v>150000</v>
      </c>
      <c r="I20" s="33">
        <v>887</v>
      </c>
      <c r="J20" s="34">
        <v>1184</v>
      </c>
      <c r="K20" s="34">
        <v>1775</v>
      </c>
      <c r="L20" s="34">
        <v>2367</v>
      </c>
      <c r="M20" s="44">
        <v>2959</v>
      </c>
      <c r="N20" s="35"/>
      <c r="O20" s="3"/>
      <c r="P20" s="3"/>
      <c r="Q20" s="35"/>
      <c r="R20" s="36"/>
      <c r="S20" s="35"/>
      <c r="T20" s="35"/>
      <c r="U20" s="35"/>
      <c r="V20" s="35"/>
      <c r="W20" s="37"/>
      <c r="X20" s="37"/>
    </row>
    <row r="21" spans="1:24" x14ac:dyDescent="0.25">
      <c r="A21" s="108" t="s">
        <v>6</v>
      </c>
      <c r="B21" s="31">
        <f>VLOOKUP(B24,$H$8:$M$36,1)</f>
        <v>0</v>
      </c>
      <c r="C21" s="31">
        <f>IF($B$6=1,(VLOOKUP($B$13,$H$8:$M$36,(1+_BWK3))+VLOOKUP($B$13,$H$8:$M$36,(2+_BWK3)))/2,VLOOKUP($B$13,$H$8:$M$36,(1+_BWK3)))</f>
        <v>0</v>
      </c>
      <c r="D21" s="31">
        <f>VLOOKUP($B$13,$H$8:$M$36,(1+_BWK3))</f>
        <v>0</v>
      </c>
      <c r="E21" s="110">
        <f>VLOOKUP($B$13,$H$8:$M$36,(2+_BWK3))</f>
        <v>0</v>
      </c>
      <c r="F21" s="4"/>
      <c r="G21" s="50">
        <v>150000</v>
      </c>
      <c r="H21" s="34">
        <v>200000</v>
      </c>
      <c r="I21" s="33">
        <v>1117</v>
      </c>
      <c r="J21" s="34">
        <v>1490</v>
      </c>
      <c r="K21" s="34">
        <v>2235</v>
      </c>
      <c r="L21" s="34">
        <v>2980</v>
      </c>
      <c r="M21" s="44">
        <v>3725</v>
      </c>
      <c r="N21" s="35"/>
      <c r="O21" s="3"/>
      <c r="P21" s="3"/>
      <c r="Q21" s="35"/>
      <c r="R21" s="36"/>
      <c r="S21" s="35"/>
      <c r="T21" s="35"/>
      <c r="U21" s="35"/>
      <c r="V21" s="35"/>
      <c r="W21" s="37"/>
      <c r="X21" s="37"/>
    </row>
    <row r="22" spans="1:24" x14ac:dyDescent="0.25">
      <c r="A22" s="108" t="s">
        <v>7</v>
      </c>
      <c r="B22" s="31">
        <f>SUM(B20-B21)</f>
        <v>10000</v>
      </c>
      <c r="C22" s="31">
        <f>($C$20-$C$21)</f>
        <v>203</v>
      </c>
      <c r="D22" s="46"/>
      <c r="E22" s="111">
        <f>E20-E21</f>
        <v>271</v>
      </c>
      <c r="F22" s="31"/>
      <c r="G22" s="50">
        <v>200000</v>
      </c>
      <c r="H22" s="34">
        <v>250000</v>
      </c>
      <c r="I22" s="33">
        <v>1336</v>
      </c>
      <c r="J22" s="34">
        <v>1782</v>
      </c>
      <c r="K22" s="34">
        <v>2672</v>
      </c>
      <c r="L22" s="34">
        <v>3562</v>
      </c>
      <c r="M22" s="44">
        <v>4453</v>
      </c>
      <c r="N22" s="35"/>
      <c r="O22" s="3"/>
      <c r="P22" s="3"/>
      <c r="Q22" s="35"/>
      <c r="R22" s="36"/>
      <c r="S22" s="35"/>
      <c r="T22" s="35"/>
      <c r="U22" s="35"/>
      <c r="V22" s="35"/>
      <c r="W22" s="37"/>
      <c r="X22" s="37"/>
    </row>
    <row r="23" spans="1:24" x14ac:dyDescent="0.25">
      <c r="A23" s="108"/>
      <c r="B23" s="39"/>
      <c r="C23" s="39"/>
      <c r="D23" s="46"/>
      <c r="E23" s="109"/>
      <c r="F23" s="31"/>
      <c r="G23" s="50">
        <v>250000</v>
      </c>
      <c r="H23" s="34">
        <v>300000</v>
      </c>
      <c r="I23" s="33">
        <v>1545</v>
      </c>
      <c r="J23" s="34">
        <v>2062</v>
      </c>
      <c r="K23" s="34">
        <v>3091</v>
      </c>
      <c r="L23" s="34">
        <v>4121</v>
      </c>
      <c r="M23" s="44">
        <v>5153</v>
      </c>
      <c r="N23" s="35"/>
      <c r="O23" s="3"/>
      <c r="P23" s="3"/>
      <c r="Q23" s="35"/>
      <c r="R23" s="36"/>
      <c r="S23" s="35"/>
      <c r="T23" s="35"/>
      <c r="U23" s="35"/>
      <c r="V23" s="35"/>
      <c r="W23" s="37"/>
      <c r="X23" s="37"/>
    </row>
    <row r="24" spans="1:24" x14ac:dyDescent="0.25">
      <c r="A24" s="108" t="s">
        <v>45</v>
      </c>
      <c r="B24" s="48">
        <f>ABW</f>
        <v>0</v>
      </c>
      <c r="C24" s="62">
        <f>SUM((B24-B21)*C22/B22+C21)</f>
        <v>0</v>
      </c>
      <c r="D24" s="46">
        <f>SUM((B24-B21)*E22/B22+E21)</f>
        <v>0</v>
      </c>
      <c r="E24" s="111">
        <f>IF(D24&gt;C24,D24-C24,0)</f>
        <v>0</v>
      </c>
      <c r="F24" s="4"/>
      <c r="G24" s="50">
        <v>300000</v>
      </c>
      <c r="H24" s="34">
        <v>350000</v>
      </c>
      <c r="I24" s="33">
        <v>1748</v>
      </c>
      <c r="J24" s="34">
        <v>2332</v>
      </c>
      <c r="K24" s="34">
        <v>3497</v>
      </c>
      <c r="L24" s="34">
        <v>4662</v>
      </c>
      <c r="M24" s="44">
        <v>5829</v>
      </c>
      <c r="N24" s="35"/>
      <c r="O24" s="3"/>
      <c r="P24" s="3"/>
      <c r="Q24" s="35"/>
      <c r="R24" s="36"/>
      <c r="S24" s="35"/>
      <c r="T24" s="35"/>
      <c r="U24" s="35"/>
      <c r="V24" s="35"/>
      <c r="W24" s="37"/>
      <c r="X24" s="37"/>
    </row>
    <row r="25" spans="1:24" x14ac:dyDescent="0.25">
      <c r="A25" s="112"/>
      <c r="B25" s="47"/>
      <c r="C25" s="21"/>
      <c r="D25" s="46"/>
      <c r="E25" s="109"/>
      <c r="F25" s="4"/>
      <c r="G25" s="50">
        <v>350000</v>
      </c>
      <c r="H25" s="34">
        <v>400000</v>
      </c>
      <c r="I25" s="33">
        <v>1945</v>
      </c>
      <c r="J25" s="34">
        <v>2595</v>
      </c>
      <c r="K25" s="34">
        <v>3891</v>
      </c>
      <c r="L25" s="34">
        <v>5188</v>
      </c>
      <c r="M25" s="44">
        <v>6486</v>
      </c>
      <c r="N25" s="35"/>
      <c r="O25" s="3"/>
      <c r="P25" s="3"/>
      <c r="Q25" s="35"/>
      <c r="R25" s="36"/>
      <c r="S25" s="35"/>
      <c r="T25" s="35"/>
      <c r="U25" s="35"/>
      <c r="V25" s="35"/>
      <c r="W25" s="37"/>
      <c r="X25" s="37"/>
    </row>
    <row r="26" spans="1:24" x14ac:dyDescent="0.25">
      <c r="A26" s="108"/>
      <c r="B26" s="46" t="s">
        <v>38</v>
      </c>
      <c r="C26" s="90">
        <f>B24/1000</f>
        <v>0</v>
      </c>
      <c r="D26" s="87"/>
      <c r="E26" s="109"/>
      <c r="F26" s="4"/>
      <c r="G26" s="50">
        <v>400000</v>
      </c>
      <c r="H26" s="34">
        <v>450000</v>
      </c>
      <c r="I26" s="33">
        <v>2137</v>
      </c>
      <c r="J26" s="34">
        <v>2852</v>
      </c>
      <c r="K26" s="34">
        <v>4275</v>
      </c>
      <c r="L26" s="34">
        <v>5701</v>
      </c>
      <c r="M26" s="44">
        <v>7127</v>
      </c>
      <c r="N26" s="35"/>
      <c r="O26" s="3"/>
      <c r="P26" s="3"/>
      <c r="Q26" s="35"/>
      <c r="R26" s="36"/>
      <c r="S26" s="35"/>
      <c r="T26" s="35"/>
      <c r="U26" s="35"/>
      <c r="V26" s="35"/>
      <c r="W26" s="37"/>
      <c r="X26" s="37"/>
    </row>
    <row r="27" spans="1:24" x14ac:dyDescent="0.25">
      <c r="A27" s="108"/>
      <c r="B27" s="46" t="s">
        <v>39</v>
      </c>
      <c r="C27" s="86">
        <f>INDEX(I37:M37,1,_BWK3)</f>
        <v>4.2539999999999996</v>
      </c>
      <c r="D27" s="91">
        <f>C26*C27</f>
        <v>0</v>
      </c>
      <c r="E27" s="110"/>
      <c r="F27" s="4"/>
      <c r="G27" s="50">
        <v>450000</v>
      </c>
      <c r="H27" s="34">
        <v>500000</v>
      </c>
      <c r="I27" s="33">
        <v>2325</v>
      </c>
      <c r="J27" s="34">
        <v>3102</v>
      </c>
      <c r="K27" s="34">
        <v>4652</v>
      </c>
      <c r="L27" s="34">
        <v>6202</v>
      </c>
      <c r="M27" s="44">
        <v>7754</v>
      </c>
      <c r="N27" s="35"/>
      <c r="O27" s="3"/>
      <c r="P27" s="3"/>
      <c r="Q27" s="3"/>
      <c r="R27" s="3"/>
      <c r="S27" s="3"/>
      <c r="T27" s="3"/>
      <c r="U27" s="3"/>
      <c r="V27" s="3"/>
    </row>
    <row r="28" spans="1:24" x14ac:dyDescent="0.25">
      <c r="A28" s="108"/>
      <c r="B28" s="31"/>
      <c r="C28" s="31"/>
      <c r="D28" s="31"/>
      <c r="E28" s="110"/>
      <c r="F28" s="4"/>
      <c r="G28" s="50">
        <v>500000</v>
      </c>
      <c r="H28" s="34">
        <v>1000000</v>
      </c>
      <c r="I28" s="33">
        <v>4048</v>
      </c>
      <c r="J28" s="34">
        <v>5401</v>
      </c>
      <c r="K28" s="34">
        <v>8099</v>
      </c>
      <c r="L28" s="34">
        <v>10798</v>
      </c>
      <c r="M28" s="44">
        <v>13500</v>
      </c>
      <c r="N28" s="35"/>
      <c r="O28" s="3"/>
      <c r="P28" s="3"/>
      <c r="Q28" s="3"/>
      <c r="R28" s="3"/>
      <c r="S28" s="3"/>
      <c r="T28" s="3"/>
      <c r="U28" s="3"/>
      <c r="V28" s="3"/>
    </row>
    <row r="29" spans="1:24" ht="13.8" thickBot="1" x14ac:dyDescent="0.3">
      <c r="A29" s="113"/>
      <c r="B29" s="114" t="s">
        <v>44</v>
      </c>
      <c r="C29" s="115">
        <f>IF(ABW&gt;=25000000,D27,C24)</f>
        <v>0</v>
      </c>
      <c r="D29" s="116"/>
      <c r="E29" s="117"/>
      <c r="F29" s="4"/>
      <c r="G29" s="50">
        <v>1000000</v>
      </c>
      <c r="H29" s="34">
        <v>1500000</v>
      </c>
      <c r="I29" s="33">
        <v>5600</v>
      </c>
      <c r="J29" s="34">
        <v>7472</v>
      </c>
      <c r="K29" s="34">
        <v>11202</v>
      </c>
      <c r="L29" s="34">
        <v>14936</v>
      </c>
      <c r="M29" s="44">
        <v>18672</v>
      </c>
      <c r="N29" s="35"/>
      <c r="O29" s="3"/>
      <c r="P29" s="3"/>
      <c r="Q29" s="3"/>
      <c r="R29" s="3"/>
      <c r="S29" s="3"/>
      <c r="T29" s="3"/>
      <c r="U29" s="3"/>
      <c r="V29" s="3"/>
    </row>
    <row r="30" spans="1:24" x14ac:dyDescent="0.25">
      <c r="A30" s="26"/>
      <c r="B30" s="39"/>
      <c r="C30" s="39"/>
      <c r="D30" s="46"/>
      <c r="E30" s="46"/>
      <c r="F30" s="4"/>
      <c r="G30" s="50">
        <v>1500000</v>
      </c>
      <c r="H30" s="34">
        <v>2000000</v>
      </c>
      <c r="I30" s="33">
        <v>7048</v>
      </c>
      <c r="J30" s="34">
        <v>9404</v>
      </c>
      <c r="K30" s="34">
        <v>14100</v>
      </c>
      <c r="L30" s="34">
        <v>18800</v>
      </c>
      <c r="M30" s="44">
        <v>23504</v>
      </c>
      <c r="N30" s="35"/>
      <c r="O30" s="3"/>
      <c r="P30" s="3"/>
      <c r="Q30" s="3"/>
      <c r="R30" s="3"/>
      <c r="S30" s="3"/>
      <c r="T30" s="3"/>
      <c r="U30" s="3"/>
      <c r="V30" s="3"/>
    </row>
    <row r="31" spans="1:24" x14ac:dyDescent="0.25">
      <c r="A31" s="26"/>
      <c r="B31" s="48"/>
      <c r="C31" s="31"/>
      <c r="D31" s="46"/>
      <c r="E31" s="48"/>
      <c r="F31" s="4"/>
      <c r="G31" s="50">
        <v>2000000</v>
      </c>
      <c r="H31" s="34">
        <v>3500000</v>
      </c>
      <c r="I31" s="33">
        <v>11029</v>
      </c>
      <c r="J31" s="34">
        <v>14714</v>
      </c>
      <c r="K31" s="34">
        <v>22064</v>
      </c>
      <c r="L31" s="34">
        <v>29418</v>
      </c>
      <c r="M31" s="44">
        <v>36778</v>
      </c>
      <c r="N31" s="35"/>
      <c r="O31" s="3"/>
      <c r="P31" s="3"/>
      <c r="Q31" s="3"/>
      <c r="R31" s="3"/>
      <c r="S31" s="3"/>
      <c r="T31" s="3"/>
      <c r="U31" s="3"/>
      <c r="V31" s="3"/>
    </row>
    <row r="32" spans="1:24" x14ac:dyDescent="0.25">
      <c r="A32" s="7"/>
      <c r="B32" s="7"/>
      <c r="C32" s="7"/>
      <c r="D32" s="7"/>
      <c r="E32" s="7"/>
      <c r="F32" s="4"/>
      <c r="G32" s="50">
        <v>3500000</v>
      </c>
      <c r="H32" s="34">
        <v>5000000</v>
      </c>
      <c r="I32" s="33">
        <v>14670</v>
      </c>
      <c r="J32" s="34">
        <v>19575</v>
      </c>
      <c r="K32" s="34">
        <v>29350</v>
      </c>
      <c r="L32" s="34">
        <v>39130</v>
      </c>
      <c r="M32" s="44">
        <v>48920</v>
      </c>
      <c r="N32" s="35"/>
      <c r="O32" s="3"/>
      <c r="P32" s="3"/>
      <c r="Q32" s="3"/>
      <c r="R32" s="3"/>
      <c r="S32" s="3"/>
      <c r="T32" s="3"/>
      <c r="U32" s="3"/>
      <c r="V32" s="3"/>
    </row>
    <row r="33" spans="1:22" x14ac:dyDescent="0.25">
      <c r="A33" s="7"/>
      <c r="B33" s="7"/>
      <c r="C33" s="7"/>
      <c r="D33" s="7"/>
      <c r="E33" s="7"/>
      <c r="F33" s="4"/>
      <c r="G33" s="50">
        <v>5000000</v>
      </c>
      <c r="H33" s="34">
        <v>10000000</v>
      </c>
      <c r="I33" s="33">
        <v>25540</v>
      </c>
      <c r="J33" s="34">
        <v>34080</v>
      </c>
      <c r="K33" s="34">
        <v>51100</v>
      </c>
      <c r="L33" s="34">
        <v>68130</v>
      </c>
      <c r="M33" s="44">
        <v>85180</v>
      </c>
      <c r="N33" s="35"/>
      <c r="O33" s="3"/>
      <c r="P33" s="3"/>
      <c r="Q33" s="3"/>
      <c r="R33" s="3"/>
      <c r="S33" s="3"/>
      <c r="T33" s="3"/>
      <c r="U33" s="3"/>
      <c r="V33" s="3"/>
    </row>
    <row r="34" spans="1:22" x14ac:dyDescent="0.25">
      <c r="A34" s="20"/>
      <c r="B34" s="47"/>
      <c r="C34" s="21"/>
      <c r="D34" s="46"/>
      <c r="E34" s="46"/>
      <c r="F34" s="4"/>
      <c r="G34" s="50">
        <v>10000000</v>
      </c>
      <c r="H34" s="34">
        <v>15000000</v>
      </c>
      <c r="I34" s="33">
        <v>35325</v>
      </c>
      <c r="J34" s="34">
        <v>47130</v>
      </c>
      <c r="K34" s="34">
        <v>70680</v>
      </c>
      <c r="L34" s="34">
        <v>94230</v>
      </c>
      <c r="M34" s="44">
        <v>117810</v>
      </c>
      <c r="N34" s="35"/>
      <c r="O34" s="3"/>
      <c r="P34" s="3"/>
      <c r="Q34" s="3"/>
      <c r="R34" s="3"/>
      <c r="S34" s="3"/>
      <c r="T34" s="3"/>
      <c r="U34" s="3"/>
      <c r="V34" s="3"/>
    </row>
    <row r="35" spans="1:22" x14ac:dyDescent="0.25">
      <c r="A35" s="26"/>
      <c r="B35" s="27"/>
      <c r="C35" s="27"/>
      <c r="D35" s="46"/>
      <c r="E35" s="46"/>
      <c r="F35" s="4"/>
      <c r="G35" s="50">
        <v>15000000</v>
      </c>
      <c r="H35" s="34">
        <v>20000000</v>
      </c>
      <c r="I35" s="33">
        <v>44480</v>
      </c>
      <c r="J35" s="34">
        <v>59340</v>
      </c>
      <c r="K35" s="34">
        <v>88960</v>
      </c>
      <c r="L35" s="34">
        <v>118620</v>
      </c>
      <c r="M35" s="44">
        <v>148300</v>
      </c>
      <c r="N35" s="35"/>
      <c r="O35" s="3"/>
      <c r="P35" s="3"/>
      <c r="Q35" s="3"/>
      <c r="R35" s="3"/>
      <c r="S35" s="3"/>
      <c r="T35" s="3"/>
      <c r="U35" s="3"/>
      <c r="V35" s="3"/>
    </row>
    <row r="36" spans="1:22" x14ac:dyDescent="0.25">
      <c r="A36" s="26"/>
      <c r="B36" s="31"/>
      <c r="C36" s="31"/>
      <c r="D36" s="31"/>
      <c r="E36" s="31"/>
      <c r="F36" s="4"/>
      <c r="G36" s="50">
        <v>20000000</v>
      </c>
      <c r="H36" s="34">
        <v>25000000</v>
      </c>
      <c r="I36" s="33">
        <v>53175</v>
      </c>
      <c r="J36" s="34">
        <v>70925</v>
      </c>
      <c r="K36" s="34">
        <v>106350</v>
      </c>
      <c r="L36" s="34">
        <v>141800</v>
      </c>
      <c r="M36" s="44">
        <v>177300</v>
      </c>
      <c r="N36" s="35"/>
      <c r="O36" s="3"/>
      <c r="P36" s="3"/>
      <c r="Q36" s="3"/>
      <c r="R36" s="3"/>
      <c r="S36" s="3"/>
      <c r="T36" s="3"/>
      <c r="U36" s="3"/>
      <c r="V36" s="3"/>
    </row>
    <row r="37" spans="1:22" ht="13.8" thickBot="1" x14ac:dyDescent="0.3">
      <c r="A37" s="26"/>
      <c r="B37" s="55"/>
      <c r="C37" s="55"/>
      <c r="D37" s="31"/>
      <c r="E37" s="31"/>
      <c r="F37" s="4"/>
      <c r="G37" s="51">
        <v>25000000</v>
      </c>
      <c r="H37" s="42"/>
      <c r="I37" s="52">
        <v>2.1269999999999998</v>
      </c>
      <c r="J37" s="53">
        <v>2.8370000000000002</v>
      </c>
      <c r="K37" s="53">
        <v>4.2539999999999996</v>
      </c>
      <c r="L37" s="53">
        <v>5.6719999999999997</v>
      </c>
      <c r="M37" s="54">
        <v>7.0910000000000002</v>
      </c>
      <c r="N37" s="35"/>
      <c r="O37" s="3"/>
      <c r="P37" s="3"/>
      <c r="Q37" s="3"/>
      <c r="R37" s="3"/>
      <c r="S37" s="3"/>
      <c r="T37" s="3"/>
      <c r="U37" s="3"/>
      <c r="V37" s="3"/>
    </row>
    <row r="38" spans="1:22" x14ac:dyDescent="0.25">
      <c r="A38" s="26"/>
      <c r="B38" s="31"/>
      <c r="C38" s="31"/>
      <c r="D38" s="4"/>
      <c r="E38" s="38"/>
      <c r="F38" s="4"/>
      <c r="G38" s="34"/>
      <c r="H38" s="32"/>
      <c r="I38" s="35"/>
      <c r="J38" s="35"/>
      <c r="K38" s="35"/>
      <c r="L38" s="35"/>
      <c r="P38" s="3"/>
      <c r="Q38" s="3"/>
      <c r="R38" s="3"/>
      <c r="S38" s="3"/>
      <c r="T38" s="3"/>
      <c r="U38" s="3"/>
      <c r="V38" s="3"/>
    </row>
    <row r="39" spans="1:22" x14ac:dyDescent="0.25">
      <c r="D39"/>
      <c r="E39"/>
      <c r="G39" s="34"/>
      <c r="H39" s="36"/>
    </row>
    <row r="40" spans="1:22" x14ac:dyDescent="0.25">
      <c r="D40"/>
      <c r="E40"/>
    </row>
    <row r="41" spans="1:22" x14ac:dyDescent="0.25">
      <c r="D41"/>
      <c r="E41"/>
    </row>
    <row r="42" spans="1:22" x14ac:dyDescent="0.25">
      <c r="D42"/>
      <c r="E42"/>
    </row>
    <row r="43" spans="1:22" x14ac:dyDescent="0.25">
      <c r="A43" s="60"/>
      <c r="B43" s="61"/>
      <c r="C43" s="59"/>
      <c r="D43" s="59"/>
      <c r="E43"/>
    </row>
    <row r="44" spans="1:22" x14ac:dyDescent="0.25">
      <c r="A44" s="60"/>
      <c r="B44" s="61"/>
      <c r="C44" s="59"/>
      <c r="D44" s="59"/>
      <c r="E44"/>
    </row>
    <row r="45" spans="1:22" x14ac:dyDescent="0.25">
      <c r="A45" s="1"/>
      <c r="B45" s="1"/>
      <c r="C45" s="59"/>
      <c r="D45" s="59"/>
      <c r="E45"/>
    </row>
    <row r="46" spans="1:22" x14ac:dyDescent="0.25">
      <c r="A46" s="1"/>
      <c r="B46" s="1"/>
      <c r="C46" s="59"/>
      <c r="D46" s="59"/>
      <c r="E46"/>
    </row>
    <row r="47" spans="1:22" x14ac:dyDescent="0.25">
      <c r="A47" s="1"/>
      <c r="B47" s="1"/>
      <c r="C47" s="59"/>
      <c r="D47" s="59"/>
      <c r="E47"/>
    </row>
    <row r="48" spans="1:22"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75" spans="4:5" x14ac:dyDescent="0.25">
      <c r="D75"/>
      <c r="E75"/>
    </row>
    <row r="76" spans="4:5" x14ac:dyDescent="0.25">
      <c r="D76"/>
      <c r="E76"/>
    </row>
    <row r="77" spans="4:5" x14ac:dyDescent="0.25">
      <c r="D77"/>
      <c r="E77"/>
    </row>
    <row r="78" spans="4:5" x14ac:dyDescent="0.25">
      <c r="D78"/>
      <c r="E78"/>
    </row>
    <row r="79" spans="4:5" x14ac:dyDescent="0.25">
      <c r="D79"/>
      <c r="E79"/>
    </row>
    <row r="80" spans="4:5" x14ac:dyDescent="0.25">
      <c r="D80"/>
      <c r="E80"/>
    </row>
    <row r="81" spans="4:5" x14ac:dyDescent="0.25">
      <c r="D81"/>
      <c r="E81"/>
    </row>
    <row r="82" spans="4:5" x14ac:dyDescent="0.25">
      <c r="D82"/>
      <c r="E82"/>
    </row>
    <row r="83" spans="4:5" x14ac:dyDescent="0.25">
      <c r="D83"/>
      <c r="E83"/>
    </row>
    <row r="84" spans="4:5" x14ac:dyDescent="0.25">
      <c r="D84"/>
      <c r="E84"/>
    </row>
    <row r="85" spans="4:5" x14ac:dyDescent="0.25">
      <c r="D85"/>
      <c r="E85"/>
    </row>
    <row r="86" spans="4:5" x14ac:dyDescent="0.25">
      <c r="D86"/>
      <c r="E86"/>
    </row>
    <row r="87" spans="4:5" x14ac:dyDescent="0.25">
      <c r="D87"/>
      <c r="E87"/>
    </row>
    <row r="88" spans="4:5" x14ac:dyDescent="0.25">
      <c r="D88"/>
      <c r="E88"/>
    </row>
    <row r="89" spans="4:5" x14ac:dyDescent="0.25">
      <c r="D89"/>
      <c r="E89"/>
    </row>
    <row r="90" spans="4:5" x14ac:dyDescent="0.25">
      <c r="D90"/>
      <c r="E90"/>
    </row>
    <row r="91" spans="4:5" x14ac:dyDescent="0.25">
      <c r="D91"/>
      <c r="E91"/>
    </row>
    <row r="92" spans="4:5" x14ac:dyDescent="0.25">
      <c r="D92"/>
      <c r="E92"/>
    </row>
    <row r="93" spans="4:5" x14ac:dyDescent="0.25">
      <c r="D93"/>
      <c r="E93"/>
    </row>
    <row r="94" spans="4:5" x14ac:dyDescent="0.25">
      <c r="D94"/>
      <c r="E94"/>
    </row>
    <row r="95" spans="4:5" x14ac:dyDescent="0.25">
      <c r="D95"/>
      <c r="E95"/>
    </row>
    <row r="96" spans="4:5" x14ac:dyDescent="0.25">
      <c r="D96"/>
      <c r="E96"/>
    </row>
    <row r="97" spans="4:5" x14ac:dyDescent="0.25">
      <c r="D97"/>
      <c r="E97"/>
    </row>
    <row r="98" spans="4:5" x14ac:dyDescent="0.25">
      <c r="D98"/>
      <c r="E98"/>
    </row>
    <row r="99" spans="4:5" x14ac:dyDescent="0.25">
      <c r="D99"/>
      <c r="E99"/>
    </row>
    <row r="100" spans="4:5" x14ac:dyDescent="0.25">
      <c r="D100"/>
      <c r="E100"/>
    </row>
    <row r="101" spans="4:5" x14ac:dyDescent="0.25">
      <c r="D101"/>
      <c r="E101"/>
    </row>
    <row r="102" spans="4:5" x14ac:dyDescent="0.25">
      <c r="D102"/>
      <c r="E102"/>
    </row>
    <row r="103" spans="4:5" x14ac:dyDescent="0.25">
      <c r="D103"/>
      <c r="E103"/>
    </row>
    <row r="104" spans="4:5" x14ac:dyDescent="0.25">
      <c r="D104"/>
      <c r="E104"/>
    </row>
    <row r="105" spans="4:5" x14ac:dyDescent="0.25">
      <c r="D105"/>
      <c r="E105"/>
    </row>
    <row r="106" spans="4:5" x14ac:dyDescent="0.25">
      <c r="D106"/>
      <c r="E106"/>
    </row>
    <row r="107" spans="4:5" x14ac:dyDescent="0.25">
      <c r="D107"/>
      <c r="E107"/>
    </row>
    <row r="108" spans="4:5" x14ac:dyDescent="0.25">
      <c r="D108"/>
      <c r="E108"/>
    </row>
    <row r="109" spans="4:5" x14ac:dyDescent="0.25">
      <c r="D109"/>
      <c r="E109"/>
    </row>
    <row r="110" spans="4:5" x14ac:dyDescent="0.25">
      <c r="D110"/>
      <c r="E110"/>
    </row>
    <row r="111" spans="4:5" x14ac:dyDescent="0.25">
      <c r="D111"/>
      <c r="E111"/>
    </row>
    <row r="112" spans="4:5" x14ac:dyDescent="0.25">
      <c r="D112"/>
      <c r="E112"/>
    </row>
    <row r="113" spans="4:5" x14ac:dyDescent="0.25">
      <c r="D113"/>
      <c r="E113"/>
    </row>
    <row r="114" spans="4:5" x14ac:dyDescent="0.25">
      <c r="D114"/>
      <c r="E114"/>
    </row>
    <row r="115" spans="4:5" x14ac:dyDescent="0.25">
      <c r="D115"/>
      <c r="E115"/>
    </row>
    <row r="116" spans="4:5" x14ac:dyDescent="0.25">
      <c r="D116"/>
      <c r="E116"/>
    </row>
    <row r="117" spans="4:5" x14ac:dyDescent="0.25">
      <c r="D117"/>
      <c r="E117"/>
    </row>
    <row r="118" spans="4:5" x14ac:dyDescent="0.25">
      <c r="D118"/>
      <c r="E118"/>
    </row>
    <row r="119" spans="4:5" x14ac:dyDescent="0.25">
      <c r="D119"/>
      <c r="E119"/>
    </row>
    <row r="120" spans="4:5" x14ac:dyDescent="0.25">
      <c r="D120"/>
      <c r="E120"/>
    </row>
    <row r="121" spans="4:5" x14ac:dyDescent="0.25">
      <c r="D121"/>
      <c r="E121"/>
    </row>
    <row r="122" spans="4:5" x14ac:dyDescent="0.25">
      <c r="D122"/>
      <c r="E122"/>
    </row>
    <row r="123" spans="4:5" x14ac:dyDescent="0.25">
      <c r="D123"/>
      <c r="E123"/>
    </row>
    <row r="124" spans="4:5" x14ac:dyDescent="0.25">
      <c r="D124"/>
      <c r="E124"/>
    </row>
    <row r="125" spans="4:5" x14ac:dyDescent="0.25">
      <c r="D125"/>
      <c r="E125"/>
    </row>
    <row r="126" spans="4:5" x14ac:dyDescent="0.25">
      <c r="D126"/>
      <c r="E126"/>
    </row>
    <row r="127" spans="4:5" x14ac:dyDescent="0.25">
      <c r="D127"/>
      <c r="E127"/>
    </row>
    <row r="128" spans="4:5" x14ac:dyDescent="0.25">
      <c r="D128"/>
      <c r="E128"/>
    </row>
    <row r="129" spans="4:5" x14ac:dyDescent="0.25">
      <c r="D129"/>
      <c r="E129"/>
    </row>
    <row r="130" spans="4:5" x14ac:dyDescent="0.25">
      <c r="D130"/>
      <c r="E130"/>
    </row>
    <row r="131" spans="4:5" x14ac:dyDescent="0.25">
      <c r="D131"/>
      <c r="E131"/>
    </row>
    <row r="132" spans="4:5" x14ac:dyDescent="0.25">
      <c r="D132"/>
      <c r="E132"/>
    </row>
    <row r="133" spans="4:5" x14ac:dyDescent="0.25">
      <c r="D133"/>
      <c r="E133"/>
    </row>
    <row r="134" spans="4:5" x14ac:dyDescent="0.25">
      <c r="D134"/>
      <c r="E134"/>
    </row>
    <row r="135" spans="4:5" x14ac:dyDescent="0.25">
      <c r="D135"/>
      <c r="E135"/>
    </row>
    <row r="136" spans="4:5" x14ac:dyDescent="0.25">
      <c r="D136"/>
      <c r="E136"/>
    </row>
    <row r="137" spans="4:5" x14ac:dyDescent="0.25">
      <c r="D137"/>
      <c r="E137"/>
    </row>
    <row r="138" spans="4:5" x14ac:dyDescent="0.25">
      <c r="D138"/>
      <c r="E138"/>
    </row>
    <row r="139" spans="4:5" x14ac:dyDescent="0.25">
      <c r="D139"/>
      <c r="E139"/>
    </row>
    <row r="140" spans="4:5" x14ac:dyDescent="0.25">
      <c r="D140"/>
      <c r="E140"/>
    </row>
    <row r="141" spans="4:5" x14ac:dyDescent="0.25">
      <c r="D141"/>
      <c r="E141"/>
    </row>
    <row r="142" spans="4:5" x14ac:dyDescent="0.25">
      <c r="D142"/>
      <c r="E142"/>
    </row>
    <row r="143" spans="4:5" x14ac:dyDescent="0.25">
      <c r="D143"/>
      <c r="E143"/>
    </row>
    <row r="144" spans="4:5" x14ac:dyDescent="0.25">
      <c r="D144"/>
      <c r="E144"/>
    </row>
    <row r="145" spans="4:5" x14ac:dyDescent="0.25">
      <c r="D145"/>
      <c r="E145"/>
    </row>
    <row r="146" spans="4:5" x14ac:dyDescent="0.25">
      <c r="D146"/>
      <c r="E146"/>
    </row>
    <row r="147" spans="4:5" x14ac:dyDescent="0.25">
      <c r="D147"/>
      <c r="E147"/>
    </row>
    <row r="148" spans="4:5" x14ac:dyDescent="0.25">
      <c r="D148"/>
      <c r="E148"/>
    </row>
    <row r="149" spans="4:5" x14ac:dyDescent="0.25">
      <c r="D149"/>
      <c r="E149"/>
    </row>
    <row r="150" spans="4:5" x14ac:dyDescent="0.25">
      <c r="D150"/>
      <c r="E150"/>
    </row>
    <row r="151" spans="4:5" x14ac:dyDescent="0.25">
      <c r="D151"/>
      <c r="E151"/>
    </row>
    <row r="152" spans="4:5" x14ac:dyDescent="0.25">
      <c r="D152"/>
      <c r="E152"/>
    </row>
    <row r="153" spans="4:5" x14ac:dyDescent="0.25">
      <c r="D153"/>
      <c r="E153"/>
    </row>
    <row r="154" spans="4:5" x14ac:dyDescent="0.25">
      <c r="D154"/>
      <c r="E154"/>
    </row>
    <row r="155" spans="4:5" x14ac:dyDescent="0.25">
      <c r="D155"/>
      <c r="E155"/>
    </row>
    <row r="156" spans="4:5" x14ac:dyDescent="0.25">
      <c r="D156"/>
      <c r="E156"/>
    </row>
    <row r="157" spans="4:5" x14ac:dyDescent="0.25">
      <c r="D157"/>
      <c r="E157"/>
    </row>
    <row r="158" spans="4:5" x14ac:dyDescent="0.25">
      <c r="D158"/>
      <c r="E158"/>
    </row>
    <row r="159" spans="4:5" x14ac:dyDescent="0.25">
      <c r="D159"/>
      <c r="E159"/>
    </row>
  </sheetData>
  <sheetProtection algorithmName="SHA-512" hashValue="m+6EF+PhLRaX4aIzVO6cUU6j1sc6GEC5F8GwXVMuSqdAFYuw+fgD8cFbbkH13m4HZmY2RSJyqnrsa70fftmV8Q==" saltValue="h22hrcbr5/Du/O5RJ5btlQ==" spinCount="100000" sheet="1" selectLockedCells="1" selectUnlockedCells="1"/>
  <phoneticPr fontId="0" type="noConversion"/>
  <pageMargins left="0.78740157480314965" right="0.78740157480314965" top="0.98425196850393704" bottom="0.78740157480314965" header="0.51181102362204722" footer="0.51181102362204722"/>
  <pageSetup scale="8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PrüfVBau</vt:lpstr>
      <vt:lpstr>Berechnung</vt:lpstr>
      <vt:lpstr>_BWK3</vt:lpstr>
      <vt:lpstr>ABW</vt:lpstr>
      <vt:lpstr>an_summe_angebot</vt:lpstr>
      <vt:lpstr>Bauwerksklasse</vt:lpstr>
      <vt:lpstr>Berechnung!Druckbereich</vt:lpstr>
      <vt:lpstr>PrüfVBau!Druckbereich</vt:lpstr>
      <vt:lpstr>Faktor</vt:lpstr>
      <vt:lpstr>GG</vt:lpstr>
      <vt:lpstr>GGBWK3</vt:lpstr>
      <vt:lpstr>Honorarzone3</vt:lpstr>
      <vt:lpstr>Honorarzone4</vt:lpstr>
      <vt:lpstr>liste16</vt:lpstr>
      <vt:lpstr>Mindest_höchst</vt:lpstr>
      <vt:lpstr>Berechnung!Zone1</vt:lpstr>
    </vt:vector>
  </TitlesOfParts>
  <Company>StMB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Ⅶ.30.2. H Leistungsumfang Honorarberechnungen</dc:title>
  <dc:subject>Ⅶ.30.2. H Leistungsumfang Honorarberechnungen</dc:subject>
  <dc:creator>C4</dc:creator>
  <cp:lastModifiedBy>Rieger, Angelika (StMB)</cp:lastModifiedBy>
  <cp:lastPrinted>2021-11-19T06:56:41Z</cp:lastPrinted>
  <dcterms:created xsi:type="dcterms:W3CDTF">1999-09-28T10:27:39Z</dcterms:created>
  <dcterms:modified xsi:type="dcterms:W3CDTF">2021-11-25T13:49:04Z</dcterms:modified>
</cp:coreProperties>
</file>